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sharedStrings.xml" ContentType="application/vnd.openxmlformats-officedocument.spreadsheetml.sharedStrings+xml"/>
  <Override PartName="/xl/worksheets/sheet7.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4" rupBuild="18201"/>
  <workbookPr defaultThemeVersion="124226"/>
  <mc:AlternateContent xmlns:mc="http://schemas.openxmlformats.org/markup-compatibility/2006">
    <mc:Choice Requires="x15">
      <x15ac:absPath xmlns:x15ac="http://schemas.microsoft.com/office/spreadsheetml/2010/11/ac" url="H:\IAM\1. Clients\ISPO 2017\17. Website\New Website 2017\Content\6. INNOVATE\"/>
    </mc:Choice>
  </mc:AlternateContent>
  <bookViews>
    <workbookView xWindow="480" yWindow="225" windowWidth="20610" windowHeight="11640"/>
  </bookViews>
  <sheets>
    <sheet name="Stats" sheetId="2" r:id="rId1"/>
    <sheet name="Transtibial" sheetId="1" r:id="rId2"/>
    <sheet name="TT - Speed" sheetId="5" r:id="rId3"/>
    <sheet name="TT-age" sheetId="7" r:id="rId4"/>
    <sheet name="Transfemoral" sheetId="3" r:id="rId5"/>
    <sheet name="TF - Speed" sheetId="8" r:id="rId6"/>
    <sheet name="TF-age" sheetId="9" r:id="rId7"/>
  </sheets>
  <calcPr calcId="171027"/>
</workbook>
</file>

<file path=xl/calcChain.xml><?xml version="1.0" encoding="utf-8"?>
<calcChain xmlns="http://schemas.openxmlformats.org/spreadsheetml/2006/main">
  <c r="K52" i="2" l="1"/>
  <c r="BG81" i="9"/>
  <c r="BF81" i="9"/>
  <c r="BE81" i="9"/>
  <c r="BD81" i="9"/>
  <c r="BC81" i="9"/>
  <c r="BB81" i="9"/>
  <c r="BA81" i="9"/>
  <c r="AZ81" i="9"/>
  <c r="AY81" i="9"/>
  <c r="AX81" i="9"/>
  <c r="AW81" i="9"/>
  <c r="AV81" i="9"/>
  <c r="AU81" i="9"/>
  <c r="AT81" i="9"/>
  <c r="AS81" i="9"/>
  <c r="AR81" i="9"/>
  <c r="AQ81" i="9"/>
  <c r="AP81" i="9"/>
  <c r="AO81" i="9"/>
  <c r="AN81" i="9"/>
  <c r="AM81" i="9"/>
  <c r="AL81" i="9"/>
  <c r="AK81" i="9"/>
  <c r="AJ81" i="9"/>
  <c r="AH81" i="9"/>
  <c r="AG81" i="9"/>
  <c r="AF81" i="9"/>
  <c r="AE81" i="9"/>
  <c r="AD81" i="9"/>
  <c r="AC81" i="9"/>
  <c r="AB81" i="9"/>
  <c r="AA81" i="9"/>
  <c r="Z81" i="9"/>
  <c r="Y81" i="9"/>
  <c r="X81" i="9"/>
  <c r="W81" i="9"/>
  <c r="V81" i="9"/>
  <c r="U81" i="9"/>
  <c r="T81" i="9"/>
  <c r="S81" i="9"/>
  <c r="R81" i="9"/>
  <c r="Q81" i="9"/>
  <c r="P81" i="9"/>
  <c r="O81" i="9"/>
  <c r="N81" i="9"/>
  <c r="M81" i="9"/>
  <c r="L81" i="9"/>
  <c r="K81" i="9"/>
  <c r="D81" i="9"/>
  <c r="BG80" i="9"/>
  <c r="BF80" i="9"/>
  <c r="BE80" i="9"/>
  <c r="BD80" i="9"/>
  <c r="BC80" i="9"/>
  <c r="BB80" i="9"/>
  <c r="BA80" i="9"/>
  <c r="AZ80" i="9"/>
  <c r="AY80" i="9"/>
  <c r="AX80" i="9"/>
  <c r="AW80" i="9"/>
  <c r="AV80" i="9"/>
  <c r="AU80" i="9"/>
  <c r="AT80" i="9"/>
  <c r="AS80" i="9"/>
  <c r="AR80" i="9"/>
  <c r="AQ80" i="9"/>
  <c r="AP80" i="9"/>
  <c r="AO80" i="9"/>
  <c r="AN80" i="9"/>
  <c r="AM80" i="9"/>
  <c r="AL80" i="9"/>
  <c r="AK80" i="9"/>
  <c r="AJ80" i="9"/>
  <c r="AH80" i="9"/>
  <c r="AG80" i="9"/>
  <c r="AF80" i="9"/>
  <c r="AE80" i="9"/>
  <c r="AD80" i="9"/>
  <c r="AC80" i="9"/>
  <c r="AB80" i="9"/>
  <c r="AA80" i="9"/>
  <c r="Z80" i="9"/>
  <c r="Y80" i="9"/>
  <c r="X80" i="9"/>
  <c r="W80" i="9"/>
  <c r="V80" i="9"/>
  <c r="U80" i="9"/>
  <c r="T80" i="9"/>
  <c r="S80" i="9"/>
  <c r="R80" i="9"/>
  <c r="Q80" i="9"/>
  <c r="P80" i="9"/>
  <c r="O80" i="9"/>
  <c r="N80" i="9"/>
  <c r="M80" i="9"/>
  <c r="L80" i="9"/>
  <c r="K80" i="9"/>
  <c r="D80" i="9"/>
  <c r="BG79" i="9"/>
  <c r="BF79" i="9"/>
  <c r="BE79" i="9"/>
  <c r="BD79" i="9"/>
  <c r="BC79" i="9"/>
  <c r="BB79" i="9"/>
  <c r="BA79" i="9"/>
  <c r="AZ79" i="9"/>
  <c r="AY79" i="9"/>
  <c r="AX79" i="9"/>
  <c r="AW79" i="9"/>
  <c r="AV79" i="9"/>
  <c r="AU79" i="9"/>
  <c r="AT79" i="9"/>
  <c r="AS79" i="9"/>
  <c r="AR79" i="9"/>
  <c r="AQ79" i="9"/>
  <c r="AP79" i="9"/>
  <c r="AO79" i="9"/>
  <c r="AN79" i="9"/>
  <c r="AM79" i="9"/>
  <c r="AL79" i="9"/>
  <c r="AK79" i="9"/>
  <c r="AJ79" i="9"/>
  <c r="AH79" i="9"/>
  <c r="AG79" i="9"/>
  <c r="AF79" i="9"/>
  <c r="AE79" i="9"/>
  <c r="AD79" i="9"/>
  <c r="AC79" i="9"/>
  <c r="AB79" i="9"/>
  <c r="AA79" i="9"/>
  <c r="Z79" i="9"/>
  <c r="Y79" i="9"/>
  <c r="X79" i="9"/>
  <c r="W79" i="9"/>
  <c r="V79" i="9"/>
  <c r="U79" i="9"/>
  <c r="T79" i="9"/>
  <c r="S79" i="9"/>
  <c r="R79" i="9"/>
  <c r="Q79" i="9"/>
  <c r="P79" i="9"/>
  <c r="O79" i="9"/>
  <c r="N79" i="9"/>
  <c r="M79" i="9"/>
  <c r="L79" i="9"/>
  <c r="K79" i="9"/>
  <c r="D79" i="9"/>
  <c r="BG78" i="9"/>
  <c r="BF78" i="9"/>
  <c r="BE78" i="9"/>
  <c r="BD78" i="9"/>
  <c r="BC78" i="9"/>
  <c r="BB78" i="9"/>
  <c r="BA78" i="9"/>
  <c r="AZ78" i="9"/>
  <c r="AY78" i="9"/>
  <c r="AX78" i="9"/>
  <c r="AW78" i="9"/>
  <c r="AV78" i="9"/>
  <c r="AU78" i="9"/>
  <c r="AT78" i="9"/>
  <c r="AS78" i="9"/>
  <c r="AR78" i="9"/>
  <c r="AQ78" i="9"/>
  <c r="AP78" i="9"/>
  <c r="AO78" i="9"/>
  <c r="AN78" i="9"/>
  <c r="AM78" i="9"/>
  <c r="AL78" i="9"/>
  <c r="AK78" i="9"/>
  <c r="AJ78" i="9"/>
  <c r="AH78" i="9"/>
  <c r="AG78" i="9"/>
  <c r="AF78" i="9"/>
  <c r="AE78" i="9"/>
  <c r="AD78" i="9"/>
  <c r="AC78" i="9"/>
  <c r="AB78" i="9"/>
  <c r="AA78" i="9"/>
  <c r="Z78" i="9"/>
  <c r="Y78" i="9"/>
  <c r="X78" i="9"/>
  <c r="W78" i="9"/>
  <c r="V78" i="9"/>
  <c r="U78" i="9"/>
  <c r="T78" i="9"/>
  <c r="S78" i="9"/>
  <c r="R78" i="9"/>
  <c r="Q78" i="9"/>
  <c r="P78" i="9"/>
  <c r="O78" i="9"/>
  <c r="N78" i="9"/>
  <c r="M78" i="9"/>
  <c r="L78" i="9"/>
  <c r="K78" i="9"/>
  <c r="D78" i="9"/>
  <c r="BG77" i="9"/>
  <c r="BF77" i="9"/>
  <c r="BE77" i="9"/>
  <c r="BD77" i="9"/>
  <c r="BC77" i="9"/>
  <c r="BB77" i="9"/>
  <c r="BA77" i="9"/>
  <c r="AZ77" i="9"/>
  <c r="AY77" i="9"/>
  <c r="AX77" i="9"/>
  <c r="AW77" i="9"/>
  <c r="AV77" i="9"/>
  <c r="AU77" i="9"/>
  <c r="AT77" i="9"/>
  <c r="AS77" i="9"/>
  <c r="AR77" i="9"/>
  <c r="AQ77" i="9"/>
  <c r="AP77" i="9"/>
  <c r="AO77" i="9"/>
  <c r="AN77" i="9"/>
  <c r="AM77" i="9"/>
  <c r="AL77" i="9"/>
  <c r="AK77" i="9"/>
  <c r="AJ77" i="9"/>
  <c r="AH77" i="9"/>
  <c r="AG77" i="9"/>
  <c r="AF77" i="9"/>
  <c r="AE77" i="9"/>
  <c r="AD77" i="9"/>
  <c r="AC77" i="9"/>
  <c r="AB77" i="9"/>
  <c r="AA77" i="9"/>
  <c r="Z77" i="9"/>
  <c r="Y77" i="9"/>
  <c r="X77" i="9"/>
  <c r="W77" i="9"/>
  <c r="V77" i="9"/>
  <c r="U77" i="9"/>
  <c r="T77" i="9"/>
  <c r="S77" i="9"/>
  <c r="R77" i="9"/>
  <c r="Q77" i="9"/>
  <c r="P77" i="9"/>
  <c r="O77" i="9"/>
  <c r="N77" i="9"/>
  <c r="M77" i="9"/>
  <c r="L77" i="9"/>
  <c r="K77" i="9"/>
  <c r="D77" i="9"/>
  <c r="F50" i="9"/>
  <c r="E50" i="9"/>
  <c r="J49" i="9"/>
  <c r="J80" i="9" s="1"/>
  <c r="I49" i="9"/>
  <c r="H49" i="9"/>
  <c r="H80" i="9" s="1"/>
  <c r="G49" i="9"/>
  <c r="F49" i="9"/>
  <c r="E49" i="9"/>
  <c r="E81" i="9" s="1"/>
  <c r="I8" i="9"/>
  <c r="I81" i="9" s="1"/>
  <c r="G8" i="9"/>
  <c r="G81" i="9" s="1"/>
  <c r="BG92" i="8"/>
  <c r="BF92" i="8"/>
  <c r="BE92" i="8"/>
  <c r="BD92" i="8"/>
  <c r="BC92" i="8"/>
  <c r="BB92" i="8"/>
  <c r="BA92" i="8"/>
  <c r="AZ92" i="8"/>
  <c r="AY92" i="8"/>
  <c r="AX92" i="8"/>
  <c r="AW92" i="8"/>
  <c r="AV92" i="8"/>
  <c r="AU92" i="8"/>
  <c r="AT92" i="8"/>
  <c r="AS92" i="8"/>
  <c r="AR92" i="8"/>
  <c r="AQ92" i="8"/>
  <c r="AP92" i="8"/>
  <c r="AO92" i="8"/>
  <c r="AN92" i="8"/>
  <c r="AM92" i="8"/>
  <c r="AL92" i="8"/>
  <c r="AK92" i="8"/>
  <c r="AJ92" i="8"/>
  <c r="BG91" i="8"/>
  <c r="BF91" i="8"/>
  <c r="BE91" i="8"/>
  <c r="BD91" i="8"/>
  <c r="BC91" i="8"/>
  <c r="BB91" i="8"/>
  <c r="BA91" i="8"/>
  <c r="AZ91" i="8"/>
  <c r="AY91" i="8"/>
  <c r="AX91" i="8"/>
  <c r="AW91" i="8"/>
  <c r="AV91" i="8"/>
  <c r="AU91" i="8"/>
  <c r="AT91" i="8"/>
  <c r="AS91" i="8"/>
  <c r="AR91" i="8"/>
  <c r="AQ91" i="8"/>
  <c r="AP91" i="8"/>
  <c r="AO91" i="8"/>
  <c r="AN91" i="8"/>
  <c r="AM91" i="8"/>
  <c r="AL91" i="8"/>
  <c r="AK91" i="8"/>
  <c r="AJ91" i="8"/>
  <c r="BG90" i="8"/>
  <c r="BF90" i="8"/>
  <c r="BE90" i="8"/>
  <c r="BD90" i="8"/>
  <c r="BC90" i="8"/>
  <c r="BB90" i="8"/>
  <c r="BA90" i="8"/>
  <c r="AZ90" i="8"/>
  <c r="AY90" i="8"/>
  <c r="AX90" i="8"/>
  <c r="AW90" i="8"/>
  <c r="AV90" i="8"/>
  <c r="AU90" i="8"/>
  <c r="AT90" i="8"/>
  <c r="AS90" i="8"/>
  <c r="AR90" i="8"/>
  <c r="AQ90" i="8"/>
  <c r="AP90" i="8"/>
  <c r="AO90" i="8"/>
  <c r="AN90" i="8"/>
  <c r="AM90" i="8"/>
  <c r="AL90" i="8"/>
  <c r="AK90" i="8"/>
  <c r="AJ90" i="8"/>
  <c r="BG89" i="8"/>
  <c r="BF89" i="8"/>
  <c r="BE89" i="8"/>
  <c r="BD89" i="8"/>
  <c r="BC89" i="8"/>
  <c r="BB89" i="8"/>
  <c r="BA89" i="8"/>
  <c r="AZ89" i="8"/>
  <c r="AY89" i="8"/>
  <c r="AX89" i="8"/>
  <c r="AW89" i="8"/>
  <c r="AV89" i="8"/>
  <c r="AU89" i="8"/>
  <c r="AT89" i="8"/>
  <c r="AS89" i="8"/>
  <c r="AR89" i="8"/>
  <c r="AQ89" i="8"/>
  <c r="AP89" i="8"/>
  <c r="AO89" i="8"/>
  <c r="AN89" i="8"/>
  <c r="AM89" i="8"/>
  <c r="AL89" i="8"/>
  <c r="AK89" i="8"/>
  <c r="AJ89" i="8"/>
  <c r="BG88" i="8"/>
  <c r="BF88" i="8"/>
  <c r="BE88" i="8"/>
  <c r="BD88" i="8"/>
  <c r="BC88" i="8"/>
  <c r="BB88" i="8"/>
  <c r="BA88" i="8"/>
  <c r="AZ88" i="8"/>
  <c r="AY88" i="8"/>
  <c r="AX88" i="8"/>
  <c r="AW88" i="8"/>
  <c r="AV88" i="8"/>
  <c r="AU88" i="8"/>
  <c r="AT88" i="8"/>
  <c r="AS88" i="8"/>
  <c r="AR88" i="8"/>
  <c r="AQ88" i="8"/>
  <c r="AP88" i="8"/>
  <c r="AO88" i="8"/>
  <c r="AN88" i="8"/>
  <c r="AM88" i="8"/>
  <c r="AL88" i="8"/>
  <c r="AK88" i="8"/>
  <c r="AJ88" i="8"/>
  <c r="AH92" i="8"/>
  <c r="AG92" i="8"/>
  <c r="AF92" i="8"/>
  <c r="AE92" i="8"/>
  <c r="AD92" i="8"/>
  <c r="AC92" i="8"/>
  <c r="AB92" i="8"/>
  <c r="AA92" i="8"/>
  <c r="Z92" i="8"/>
  <c r="Y92" i="8"/>
  <c r="X92" i="8"/>
  <c r="W92" i="8"/>
  <c r="V92" i="8"/>
  <c r="U92" i="8"/>
  <c r="T92" i="8"/>
  <c r="S92" i="8"/>
  <c r="R92" i="8"/>
  <c r="Q92" i="8"/>
  <c r="P92" i="8"/>
  <c r="O92" i="8"/>
  <c r="N92" i="8"/>
  <c r="M92" i="8"/>
  <c r="L92" i="8"/>
  <c r="K92" i="8"/>
  <c r="J92" i="8"/>
  <c r="I92" i="8"/>
  <c r="H92" i="8"/>
  <c r="G92" i="8"/>
  <c r="F92" i="8"/>
  <c r="E92" i="8"/>
  <c r="AH91" i="8"/>
  <c r="AG91" i="8"/>
  <c r="AF91" i="8"/>
  <c r="AE91" i="8"/>
  <c r="AD91" i="8"/>
  <c r="AC91" i="8"/>
  <c r="AB91" i="8"/>
  <c r="AA91" i="8"/>
  <c r="Z91" i="8"/>
  <c r="Y91" i="8"/>
  <c r="X91" i="8"/>
  <c r="W91" i="8"/>
  <c r="V91" i="8"/>
  <c r="U91" i="8"/>
  <c r="T91" i="8"/>
  <c r="S91" i="8"/>
  <c r="R91" i="8"/>
  <c r="Q91" i="8"/>
  <c r="P91" i="8"/>
  <c r="O91" i="8"/>
  <c r="N91" i="8"/>
  <c r="M91" i="8"/>
  <c r="L91" i="8"/>
  <c r="K91" i="8"/>
  <c r="J91" i="8"/>
  <c r="I91" i="8"/>
  <c r="H91" i="8"/>
  <c r="G91" i="8"/>
  <c r="F91" i="8"/>
  <c r="E91" i="8"/>
  <c r="AH90" i="8"/>
  <c r="AG90" i="8"/>
  <c r="AF90" i="8"/>
  <c r="AE90" i="8"/>
  <c r="AD90" i="8"/>
  <c r="AC90" i="8"/>
  <c r="AB90" i="8"/>
  <c r="AA90" i="8"/>
  <c r="Z90" i="8"/>
  <c r="Y90" i="8"/>
  <c r="X90" i="8"/>
  <c r="W90" i="8"/>
  <c r="V90" i="8"/>
  <c r="U90" i="8"/>
  <c r="T90" i="8"/>
  <c r="S90" i="8"/>
  <c r="R90" i="8"/>
  <c r="Q90" i="8"/>
  <c r="P90" i="8"/>
  <c r="O90" i="8"/>
  <c r="N90" i="8"/>
  <c r="M90" i="8"/>
  <c r="L90" i="8"/>
  <c r="K90" i="8"/>
  <c r="J90" i="8"/>
  <c r="I90" i="8"/>
  <c r="H90" i="8"/>
  <c r="G90" i="8"/>
  <c r="F90" i="8"/>
  <c r="E90" i="8"/>
  <c r="AH89" i="8"/>
  <c r="AG89" i="8"/>
  <c r="AF89" i="8"/>
  <c r="AE89" i="8"/>
  <c r="AD89" i="8"/>
  <c r="AC89" i="8"/>
  <c r="AB89" i="8"/>
  <c r="AA89" i="8"/>
  <c r="Z89" i="8"/>
  <c r="Y89" i="8"/>
  <c r="X89" i="8"/>
  <c r="W89" i="8"/>
  <c r="V89" i="8"/>
  <c r="U89" i="8"/>
  <c r="T89" i="8"/>
  <c r="S89" i="8"/>
  <c r="R89" i="8"/>
  <c r="Q89" i="8"/>
  <c r="P89" i="8"/>
  <c r="O89" i="8"/>
  <c r="N89" i="8"/>
  <c r="M89" i="8"/>
  <c r="L89" i="8"/>
  <c r="K89" i="8"/>
  <c r="J89" i="8"/>
  <c r="I89" i="8"/>
  <c r="H89" i="8"/>
  <c r="G89" i="8"/>
  <c r="F89" i="8"/>
  <c r="E89" i="8"/>
  <c r="AH88" i="8"/>
  <c r="AG88" i="8"/>
  <c r="AF88" i="8"/>
  <c r="AE88" i="8"/>
  <c r="AD88" i="8"/>
  <c r="AC88" i="8"/>
  <c r="AB88" i="8"/>
  <c r="AA88" i="8"/>
  <c r="Z88" i="8"/>
  <c r="Y88" i="8"/>
  <c r="X88" i="8"/>
  <c r="W88" i="8"/>
  <c r="V88" i="8"/>
  <c r="U88" i="8"/>
  <c r="T88" i="8"/>
  <c r="S88" i="8"/>
  <c r="R88" i="8"/>
  <c r="Q88" i="8"/>
  <c r="P88" i="8"/>
  <c r="O88" i="8"/>
  <c r="N88" i="8"/>
  <c r="M88" i="8"/>
  <c r="L88" i="8"/>
  <c r="K88" i="8"/>
  <c r="J88" i="8"/>
  <c r="I88" i="8"/>
  <c r="H88" i="8"/>
  <c r="G88" i="8"/>
  <c r="F88" i="8"/>
  <c r="E88" i="8"/>
  <c r="D92" i="8"/>
  <c r="D91" i="8"/>
  <c r="D90" i="8"/>
  <c r="D89" i="8"/>
  <c r="D88" i="8"/>
  <c r="BG76" i="8"/>
  <c r="BF76" i="8"/>
  <c r="BE76" i="8"/>
  <c r="BD76" i="8"/>
  <c r="BC76" i="8"/>
  <c r="BB76" i="8"/>
  <c r="BA76" i="8"/>
  <c r="AZ76" i="8"/>
  <c r="AY76" i="8"/>
  <c r="AX76" i="8"/>
  <c r="AW76" i="8"/>
  <c r="AV76" i="8"/>
  <c r="AU76" i="8"/>
  <c r="AT76" i="8"/>
  <c r="AS76" i="8"/>
  <c r="AR76" i="8"/>
  <c r="AQ76" i="8"/>
  <c r="AP76" i="8"/>
  <c r="AO76" i="8"/>
  <c r="AN76" i="8"/>
  <c r="AM76" i="8"/>
  <c r="AL76" i="8"/>
  <c r="AK76" i="8"/>
  <c r="AJ76" i="8"/>
  <c r="BG75" i="8"/>
  <c r="BF75" i="8"/>
  <c r="BE75" i="8"/>
  <c r="BD75" i="8"/>
  <c r="BC75" i="8"/>
  <c r="BB75" i="8"/>
  <c r="BA75" i="8"/>
  <c r="AZ75" i="8"/>
  <c r="AY75" i="8"/>
  <c r="AX75" i="8"/>
  <c r="AW75" i="8"/>
  <c r="AV75" i="8"/>
  <c r="AU75" i="8"/>
  <c r="AT75" i="8"/>
  <c r="AS75" i="8"/>
  <c r="AR75" i="8"/>
  <c r="AQ75" i="8"/>
  <c r="AP75" i="8"/>
  <c r="AO75" i="8"/>
  <c r="AN75" i="8"/>
  <c r="AM75" i="8"/>
  <c r="AL75" i="8"/>
  <c r="AK75" i="8"/>
  <c r="AJ75" i="8"/>
  <c r="BG74" i="8"/>
  <c r="BF74" i="8"/>
  <c r="BE74" i="8"/>
  <c r="BD74" i="8"/>
  <c r="BC74" i="8"/>
  <c r="BB74" i="8"/>
  <c r="BA74" i="8"/>
  <c r="AZ74" i="8"/>
  <c r="AY74" i="8"/>
  <c r="AX74" i="8"/>
  <c r="AW74" i="8"/>
  <c r="AV74" i="8"/>
  <c r="AU74" i="8"/>
  <c r="AT74" i="8"/>
  <c r="AS74" i="8"/>
  <c r="AR74" i="8"/>
  <c r="AQ74" i="8"/>
  <c r="AP74" i="8"/>
  <c r="AO74" i="8"/>
  <c r="AN74" i="8"/>
  <c r="AM74" i="8"/>
  <c r="AL74" i="8"/>
  <c r="AK74" i="8"/>
  <c r="AJ74" i="8"/>
  <c r="BG73" i="8"/>
  <c r="BF73" i="8"/>
  <c r="BE73" i="8"/>
  <c r="BD73" i="8"/>
  <c r="BC73" i="8"/>
  <c r="BB73" i="8"/>
  <c r="BA73" i="8"/>
  <c r="AZ73" i="8"/>
  <c r="AY73" i="8"/>
  <c r="AX73" i="8"/>
  <c r="AW73" i="8"/>
  <c r="AV73" i="8"/>
  <c r="AU73" i="8"/>
  <c r="AT73" i="8"/>
  <c r="AS73" i="8"/>
  <c r="AR73" i="8"/>
  <c r="AQ73" i="8"/>
  <c r="AP73" i="8"/>
  <c r="AO73" i="8"/>
  <c r="AN73" i="8"/>
  <c r="AM73" i="8"/>
  <c r="AL73" i="8"/>
  <c r="AK73" i="8"/>
  <c r="AJ73" i="8"/>
  <c r="BG72" i="8"/>
  <c r="BF72" i="8"/>
  <c r="BE72" i="8"/>
  <c r="BD72" i="8"/>
  <c r="BC72" i="8"/>
  <c r="BB72" i="8"/>
  <c r="BA72" i="8"/>
  <c r="AZ72" i="8"/>
  <c r="AY72" i="8"/>
  <c r="AX72" i="8"/>
  <c r="AW72" i="8"/>
  <c r="AV72" i="8"/>
  <c r="AU72" i="8"/>
  <c r="AT72" i="8"/>
  <c r="AS72" i="8"/>
  <c r="AR72" i="8"/>
  <c r="AQ72" i="8"/>
  <c r="AP72" i="8"/>
  <c r="AO72" i="8"/>
  <c r="AN72" i="8"/>
  <c r="AM72" i="8"/>
  <c r="AL72" i="8"/>
  <c r="AK72" i="8"/>
  <c r="AJ72" i="8"/>
  <c r="AH76" i="8"/>
  <c r="AG76" i="8"/>
  <c r="AF76" i="8"/>
  <c r="AE76" i="8"/>
  <c r="AD76" i="8"/>
  <c r="AC76" i="8"/>
  <c r="AB76" i="8"/>
  <c r="AA76" i="8"/>
  <c r="Z76" i="8"/>
  <c r="Y76" i="8"/>
  <c r="X76" i="8"/>
  <c r="W76" i="8"/>
  <c r="V76" i="8"/>
  <c r="U76" i="8"/>
  <c r="T76" i="8"/>
  <c r="S76" i="8"/>
  <c r="R76" i="8"/>
  <c r="Q76" i="8"/>
  <c r="P76" i="8"/>
  <c r="O76" i="8"/>
  <c r="N76" i="8"/>
  <c r="M76" i="8"/>
  <c r="L76" i="8"/>
  <c r="K76" i="8"/>
  <c r="J76" i="8"/>
  <c r="I76" i="8"/>
  <c r="H76" i="8"/>
  <c r="G76" i="8"/>
  <c r="F76" i="8"/>
  <c r="E76" i="8"/>
  <c r="AH75" i="8"/>
  <c r="AG75" i="8"/>
  <c r="AF75" i="8"/>
  <c r="AE75" i="8"/>
  <c r="AD75" i="8"/>
  <c r="AC75" i="8"/>
  <c r="AB75" i="8"/>
  <c r="AA75" i="8"/>
  <c r="Z75" i="8"/>
  <c r="Y75" i="8"/>
  <c r="X75" i="8"/>
  <c r="W75" i="8"/>
  <c r="V75" i="8"/>
  <c r="U75" i="8"/>
  <c r="T75" i="8"/>
  <c r="S75" i="8"/>
  <c r="R75" i="8"/>
  <c r="Q75" i="8"/>
  <c r="P75" i="8"/>
  <c r="O75" i="8"/>
  <c r="N75" i="8"/>
  <c r="M75" i="8"/>
  <c r="L75" i="8"/>
  <c r="K75" i="8"/>
  <c r="J75" i="8"/>
  <c r="I75" i="8"/>
  <c r="H75" i="8"/>
  <c r="G75" i="8"/>
  <c r="F75" i="8"/>
  <c r="E75" i="8"/>
  <c r="AH74" i="8"/>
  <c r="AG74" i="8"/>
  <c r="AF74" i="8"/>
  <c r="AE74" i="8"/>
  <c r="AD74" i="8"/>
  <c r="AC74" i="8"/>
  <c r="AB74" i="8"/>
  <c r="AA74" i="8"/>
  <c r="Z74" i="8"/>
  <c r="Y74" i="8"/>
  <c r="X74" i="8"/>
  <c r="W74" i="8"/>
  <c r="V74" i="8"/>
  <c r="U74" i="8"/>
  <c r="T74" i="8"/>
  <c r="S74" i="8"/>
  <c r="R74" i="8"/>
  <c r="Q74" i="8"/>
  <c r="P74" i="8"/>
  <c r="O74" i="8"/>
  <c r="N74" i="8"/>
  <c r="M74" i="8"/>
  <c r="L74" i="8"/>
  <c r="K74" i="8"/>
  <c r="J74" i="8"/>
  <c r="I74" i="8"/>
  <c r="H74" i="8"/>
  <c r="G74" i="8"/>
  <c r="F74" i="8"/>
  <c r="E74" i="8"/>
  <c r="AH73" i="8"/>
  <c r="AG73" i="8"/>
  <c r="AF73" i="8"/>
  <c r="AE73" i="8"/>
  <c r="AD73" i="8"/>
  <c r="AC73" i="8"/>
  <c r="AB73" i="8"/>
  <c r="AA73" i="8"/>
  <c r="Z73" i="8"/>
  <c r="Y73" i="8"/>
  <c r="X73" i="8"/>
  <c r="W73" i="8"/>
  <c r="V73" i="8"/>
  <c r="U73" i="8"/>
  <c r="T73" i="8"/>
  <c r="S73" i="8"/>
  <c r="R73" i="8"/>
  <c r="Q73" i="8"/>
  <c r="P73" i="8"/>
  <c r="O73" i="8"/>
  <c r="N73" i="8"/>
  <c r="M73" i="8"/>
  <c r="L73" i="8"/>
  <c r="K73" i="8"/>
  <c r="J73" i="8"/>
  <c r="I73" i="8"/>
  <c r="H73" i="8"/>
  <c r="G73" i="8"/>
  <c r="F73" i="8"/>
  <c r="E73" i="8"/>
  <c r="AH72" i="8"/>
  <c r="O41" i="2" s="1"/>
  <c r="AG72" i="8"/>
  <c r="N22" i="2" s="1"/>
  <c r="AF72" i="8"/>
  <c r="N41" i="2" s="1"/>
  <c r="AE72" i="8"/>
  <c r="M22" i="2" s="1"/>
  <c r="M60" i="2" s="1"/>
  <c r="AD72" i="8"/>
  <c r="M41" i="2" s="1"/>
  <c r="AC72" i="8"/>
  <c r="L22" i="2" s="1"/>
  <c r="AB72" i="8"/>
  <c r="L41" i="2" s="1"/>
  <c r="AA72" i="8"/>
  <c r="K22" i="2" s="1"/>
  <c r="K60" i="2" s="1"/>
  <c r="Z72" i="8"/>
  <c r="K41" i="2" s="1"/>
  <c r="Y72" i="8"/>
  <c r="J22" i="2" s="1"/>
  <c r="X72" i="8"/>
  <c r="J41" i="2" s="1"/>
  <c r="W72" i="8"/>
  <c r="I22" i="2" s="1"/>
  <c r="I60" i="2" s="1"/>
  <c r="V72" i="8"/>
  <c r="I41" i="2" s="1"/>
  <c r="U72" i="8"/>
  <c r="H22" i="2" s="1"/>
  <c r="T72" i="8"/>
  <c r="H41" i="2" s="1"/>
  <c r="S72" i="8"/>
  <c r="G22" i="2" s="1"/>
  <c r="G60" i="2" s="1"/>
  <c r="R72" i="8"/>
  <c r="G41" i="2" s="1"/>
  <c r="Q72" i="8"/>
  <c r="F22" i="2" s="1"/>
  <c r="P72" i="8"/>
  <c r="F41" i="2" s="1"/>
  <c r="O72" i="8"/>
  <c r="E22" i="2" s="1"/>
  <c r="E60" i="2" s="1"/>
  <c r="N72" i="8"/>
  <c r="E41" i="2" s="1"/>
  <c r="M72" i="8"/>
  <c r="D22" i="2" s="1"/>
  <c r="L72" i="8"/>
  <c r="D41" i="2" s="1"/>
  <c r="K72" i="8"/>
  <c r="C22" i="2" s="1"/>
  <c r="C60" i="2" s="1"/>
  <c r="J72" i="8"/>
  <c r="I72" i="8"/>
  <c r="H72" i="8"/>
  <c r="G72" i="8"/>
  <c r="F72" i="8"/>
  <c r="E72" i="8"/>
  <c r="D76" i="8"/>
  <c r="D75" i="8"/>
  <c r="D74" i="8"/>
  <c r="D73" i="8"/>
  <c r="D72" i="8"/>
  <c r="BG50" i="8"/>
  <c r="BF50" i="8"/>
  <c r="BE50" i="8"/>
  <c r="BD50" i="8"/>
  <c r="BC50" i="8"/>
  <c r="BB50" i="8"/>
  <c r="BA50" i="8"/>
  <c r="AZ50" i="8"/>
  <c r="AY50" i="8"/>
  <c r="AX50" i="8"/>
  <c r="AW50" i="8"/>
  <c r="AV50" i="8"/>
  <c r="AU50" i="8"/>
  <c r="AT50" i="8"/>
  <c r="AS50" i="8"/>
  <c r="AR50" i="8"/>
  <c r="AQ50" i="8"/>
  <c r="AP50" i="8"/>
  <c r="AO50" i="8"/>
  <c r="AN50" i="8"/>
  <c r="AM50" i="8"/>
  <c r="AL50" i="8"/>
  <c r="AK50" i="8"/>
  <c r="AJ50" i="8"/>
  <c r="BG49" i="8"/>
  <c r="BF49" i="8"/>
  <c r="BE49" i="8"/>
  <c r="BD49" i="8"/>
  <c r="BC49" i="8"/>
  <c r="BB49" i="8"/>
  <c r="BA49" i="8"/>
  <c r="AZ49" i="8"/>
  <c r="AY49" i="8"/>
  <c r="AX49" i="8"/>
  <c r="AW49" i="8"/>
  <c r="AV49" i="8"/>
  <c r="AU49" i="8"/>
  <c r="AT49" i="8"/>
  <c r="AS49" i="8"/>
  <c r="AR49" i="8"/>
  <c r="AQ49" i="8"/>
  <c r="AP49" i="8"/>
  <c r="AO49" i="8"/>
  <c r="AN49" i="8"/>
  <c r="AM49" i="8"/>
  <c r="AL49" i="8"/>
  <c r="AK49" i="8"/>
  <c r="AJ49" i="8"/>
  <c r="BG48" i="8"/>
  <c r="BF48" i="8"/>
  <c r="BE48" i="8"/>
  <c r="BD48" i="8"/>
  <c r="BC48" i="8"/>
  <c r="BB48" i="8"/>
  <c r="BA48" i="8"/>
  <c r="AZ48" i="8"/>
  <c r="AY48" i="8"/>
  <c r="AX48" i="8"/>
  <c r="AW48" i="8"/>
  <c r="AV48" i="8"/>
  <c r="AU48" i="8"/>
  <c r="AT48" i="8"/>
  <c r="AS48" i="8"/>
  <c r="AR48" i="8"/>
  <c r="AQ48" i="8"/>
  <c r="AP48" i="8"/>
  <c r="AO48" i="8"/>
  <c r="AN48" i="8"/>
  <c r="AM48" i="8"/>
  <c r="AL48" i="8"/>
  <c r="AK48" i="8"/>
  <c r="AJ48" i="8"/>
  <c r="BG47" i="8"/>
  <c r="BF47" i="8"/>
  <c r="BE47" i="8"/>
  <c r="BD47" i="8"/>
  <c r="BC47" i="8"/>
  <c r="BB47" i="8"/>
  <c r="BA47" i="8"/>
  <c r="AZ47" i="8"/>
  <c r="AY47" i="8"/>
  <c r="AX47" i="8"/>
  <c r="AW47" i="8"/>
  <c r="AV47" i="8"/>
  <c r="AU47" i="8"/>
  <c r="AT47" i="8"/>
  <c r="AS47" i="8"/>
  <c r="AR47" i="8"/>
  <c r="AQ47" i="8"/>
  <c r="AP47" i="8"/>
  <c r="AO47" i="8"/>
  <c r="AN47" i="8"/>
  <c r="AM47" i="8"/>
  <c r="AL47" i="8"/>
  <c r="AK47" i="8"/>
  <c r="AJ47" i="8"/>
  <c r="BG46" i="8"/>
  <c r="BF46" i="8"/>
  <c r="BE46" i="8"/>
  <c r="BD46" i="8"/>
  <c r="BC46" i="8"/>
  <c r="BB46" i="8"/>
  <c r="BA46" i="8"/>
  <c r="AZ46" i="8"/>
  <c r="AY46" i="8"/>
  <c r="AX46" i="8"/>
  <c r="AW46" i="8"/>
  <c r="AV46" i="8"/>
  <c r="AU46" i="8"/>
  <c r="AT46" i="8"/>
  <c r="AS46" i="8"/>
  <c r="AR46" i="8"/>
  <c r="AQ46" i="8"/>
  <c r="AP46" i="8"/>
  <c r="AO46" i="8"/>
  <c r="AN46" i="8"/>
  <c r="AM46" i="8"/>
  <c r="AL46" i="8"/>
  <c r="AK46" i="8"/>
  <c r="AJ46" i="8"/>
  <c r="AH50" i="8"/>
  <c r="AG50" i="8"/>
  <c r="AF50" i="8"/>
  <c r="AE50" i="8"/>
  <c r="AD50" i="8"/>
  <c r="AC50" i="8"/>
  <c r="AB50" i="8"/>
  <c r="AA50" i="8"/>
  <c r="Z50" i="8"/>
  <c r="Y50" i="8"/>
  <c r="X50" i="8"/>
  <c r="W50" i="8"/>
  <c r="V50" i="8"/>
  <c r="U50" i="8"/>
  <c r="T50" i="8"/>
  <c r="S50" i="8"/>
  <c r="R50" i="8"/>
  <c r="Q50" i="8"/>
  <c r="P50" i="8"/>
  <c r="O50" i="8"/>
  <c r="N50" i="8"/>
  <c r="M50" i="8"/>
  <c r="L50" i="8"/>
  <c r="K50" i="8"/>
  <c r="AH49" i="8"/>
  <c r="AG49" i="8"/>
  <c r="AF49" i="8"/>
  <c r="AE49" i="8"/>
  <c r="AD49" i="8"/>
  <c r="AC49" i="8"/>
  <c r="AB49" i="8"/>
  <c r="AA49" i="8"/>
  <c r="Z49" i="8"/>
  <c r="Y49" i="8"/>
  <c r="X49" i="8"/>
  <c r="W49" i="8"/>
  <c r="V49" i="8"/>
  <c r="U49" i="8"/>
  <c r="T49" i="8"/>
  <c r="S49" i="8"/>
  <c r="R49" i="8"/>
  <c r="Q49" i="8"/>
  <c r="P49" i="8"/>
  <c r="O49" i="8"/>
  <c r="N49" i="8"/>
  <c r="M49" i="8"/>
  <c r="L49" i="8"/>
  <c r="K49" i="8"/>
  <c r="AH48" i="8"/>
  <c r="AG48" i="8"/>
  <c r="AF48" i="8"/>
  <c r="AE48" i="8"/>
  <c r="AD48" i="8"/>
  <c r="AC48" i="8"/>
  <c r="AB48" i="8"/>
  <c r="AA48" i="8"/>
  <c r="Z48" i="8"/>
  <c r="Y48" i="8"/>
  <c r="X48" i="8"/>
  <c r="W48" i="8"/>
  <c r="V48" i="8"/>
  <c r="U48" i="8"/>
  <c r="T48" i="8"/>
  <c r="S48" i="8"/>
  <c r="R48" i="8"/>
  <c r="Q48" i="8"/>
  <c r="P48" i="8"/>
  <c r="O48" i="8"/>
  <c r="N48" i="8"/>
  <c r="M48" i="8"/>
  <c r="L48" i="8"/>
  <c r="K48" i="8"/>
  <c r="AH47" i="8"/>
  <c r="AG47" i="8"/>
  <c r="AF47" i="8"/>
  <c r="AE47" i="8"/>
  <c r="AD47" i="8"/>
  <c r="AC47" i="8"/>
  <c r="AB47" i="8"/>
  <c r="AA47" i="8"/>
  <c r="Z47" i="8"/>
  <c r="Y47" i="8"/>
  <c r="X47" i="8"/>
  <c r="W47" i="8"/>
  <c r="V47" i="8"/>
  <c r="U47" i="8"/>
  <c r="T47" i="8"/>
  <c r="S47" i="8"/>
  <c r="R47" i="8"/>
  <c r="Q47" i="8"/>
  <c r="P47" i="8"/>
  <c r="O47" i="8"/>
  <c r="N47" i="8"/>
  <c r="M47" i="8"/>
  <c r="L47" i="8"/>
  <c r="K47" i="8"/>
  <c r="AH46" i="8"/>
  <c r="O40" i="2" s="1"/>
  <c r="AG46" i="8"/>
  <c r="N21" i="2" s="1"/>
  <c r="N59" i="2" s="1"/>
  <c r="AF46" i="8"/>
  <c r="N40" i="2" s="1"/>
  <c r="AE46" i="8"/>
  <c r="M21" i="2" s="1"/>
  <c r="M59" i="2" s="1"/>
  <c r="AD46" i="8"/>
  <c r="M40" i="2" s="1"/>
  <c r="AC46" i="8"/>
  <c r="L21" i="2" s="1"/>
  <c r="L59" i="2" s="1"/>
  <c r="AB46" i="8"/>
  <c r="L40" i="2" s="1"/>
  <c r="AA46" i="8"/>
  <c r="K21" i="2" s="1"/>
  <c r="K59" i="2" s="1"/>
  <c r="Z46" i="8"/>
  <c r="K40" i="2" s="1"/>
  <c r="Y46" i="8"/>
  <c r="J21" i="2" s="1"/>
  <c r="J59" i="2" s="1"/>
  <c r="X46" i="8"/>
  <c r="J40" i="2" s="1"/>
  <c r="W46" i="8"/>
  <c r="I21" i="2" s="1"/>
  <c r="I59" i="2" s="1"/>
  <c r="V46" i="8"/>
  <c r="I40" i="2" s="1"/>
  <c r="U46" i="8"/>
  <c r="H21" i="2" s="1"/>
  <c r="H59" i="2" s="1"/>
  <c r="T46" i="8"/>
  <c r="H40" i="2" s="1"/>
  <c r="S46" i="8"/>
  <c r="G21" i="2" s="1"/>
  <c r="G59" i="2" s="1"/>
  <c r="R46" i="8"/>
  <c r="G40" i="2" s="1"/>
  <c r="Q46" i="8"/>
  <c r="F21" i="2" s="1"/>
  <c r="F59" i="2" s="1"/>
  <c r="P46" i="8"/>
  <c r="F40" i="2" s="1"/>
  <c r="O46" i="8"/>
  <c r="E21" i="2" s="1"/>
  <c r="E59" i="2" s="1"/>
  <c r="N46" i="8"/>
  <c r="E40" i="2" s="1"/>
  <c r="M46" i="8"/>
  <c r="D21" i="2" s="1"/>
  <c r="D59" i="2" s="1"/>
  <c r="L46" i="8"/>
  <c r="D40" i="2" s="1"/>
  <c r="K46" i="8"/>
  <c r="C21" i="2" s="1"/>
  <c r="C59" i="2" s="1"/>
  <c r="D50" i="8"/>
  <c r="D49" i="8"/>
  <c r="D48" i="8"/>
  <c r="D47" i="8"/>
  <c r="D46" i="8"/>
  <c r="BG96" i="5"/>
  <c r="BF96" i="5"/>
  <c r="BE96" i="5"/>
  <c r="BD96" i="5"/>
  <c r="BC96" i="5"/>
  <c r="BB96" i="5"/>
  <c r="BA96" i="5"/>
  <c r="AZ96" i="5"/>
  <c r="AY96" i="5"/>
  <c r="AX96" i="5"/>
  <c r="AW96" i="5"/>
  <c r="AV96" i="5"/>
  <c r="AU96" i="5"/>
  <c r="AT96" i="5"/>
  <c r="AS96" i="5"/>
  <c r="AR96" i="5"/>
  <c r="AQ96" i="5"/>
  <c r="AP96" i="5"/>
  <c r="AO96" i="5"/>
  <c r="AN96" i="5"/>
  <c r="AM96" i="5"/>
  <c r="AL96" i="5"/>
  <c r="AK96" i="5"/>
  <c r="AJ96" i="5"/>
  <c r="AH96" i="5"/>
  <c r="AG96" i="5"/>
  <c r="AF96" i="5"/>
  <c r="AE96" i="5"/>
  <c r="AD96" i="5"/>
  <c r="AC96" i="5"/>
  <c r="AB96" i="5"/>
  <c r="AA96" i="5"/>
  <c r="Z96" i="5"/>
  <c r="Y96" i="5"/>
  <c r="X96" i="5"/>
  <c r="W96" i="5"/>
  <c r="V96" i="5"/>
  <c r="U96" i="5"/>
  <c r="T96" i="5"/>
  <c r="S96" i="5"/>
  <c r="R96" i="5"/>
  <c r="Q96" i="5"/>
  <c r="P96" i="5"/>
  <c r="O96" i="5"/>
  <c r="J96" i="5"/>
  <c r="I96" i="5"/>
  <c r="H96" i="5"/>
  <c r="G96" i="5"/>
  <c r="F96" i="5"/>
  <c r="E96" i="5"/>
  <c r="D96" i="5"/>
  <c r="BG95" i="5"/>
  <c r="BF95" i="5"/>
  <c r="BE95" i="5"/>
  <c r="BD95" i="5"/>
  <c r="BC95" i="5"/>
  <c r="BB95" i="5"/>
  <c r="BA95" i="5"/>
  <c r="AZ95" i="5"/>
  <c r="AY95" i="5"/>
  <c r="AX95" i="5"/>
  <c r="AW95" i="5"/>
  <c r="AV95" i="5"/>
  <c r="AU95" i="5"/>
  <c r="AT95" i="5"/>
  <c r="AS95" i="5"/>
  <c r="AR95" i="5"/>
  <c r="AQ95" i="5"/>
  <c r="AP95" i="5"/>
  <c r="AO95" i="5"/>
  <c r="AN95" i="5"/>
  <c r="AM95" i="5"/>
  <c r="AL95" i="5"/>
  <c r="AK95" i="5"/>
  <c r="AJ95" i="5"/>
  <c r="AH95" i="5"/>
  <c r="AG95" i="5"/>
  <c r="AF95" i="5"/>
  <c r="AE95" i="5"/>
  <c r="AD95" i="5"/>
  <c r="AC95" i="5"/>
  <c r="AB95" i="5"/>
  <c r="AA95" i="5"/>
  <c r="Z95" i="5"/>
  <c r="Y95" i="5"/>
  <c r="X95" i="5"/>
  <c r="W95" i="5"/>
  <c r="V95" i="5"/>
  <c r="U95" i="5"/>
  <c r="T95" i="5"/>
  <c r="S95" i="5"/>
  <c r="R95" i="5"/>
  <c r="Q95" i="5"/>
  <c r="P95" i="5"/>
  <c r="O95" i="5"/>
  <c r="J95" i="5"/>
  <c r="I95" i="5"/>
  <c r="H95" i="5"/>
  <c r="G95" i="5"/>
  <c r="F95" i="5"/>
  <c r="E95" i="5"/>
  <c r="D95" i="5"/>
  <c r="BG94" i="5"/>
  <c r="BF94" i="5"/>
  <c r="BE94" i="5"/>
  <c r="BD94" i="5"/>
  <c r="BC94" i="5"/>
  <c r="BB94" i="5"/>
  <c r="BA94" i="5"/>
  <c r="AZ94" i="5"/>
  <c r="AY94" i="5"/>
  <c r="AX94" i="5"/>
  <c r="AW94" i="5"/>
  <c r="AV94" i="5"/>
  <c r="AU94" i="5"/>
  <c r="AT94" i="5"/>
  <c r="AS94" i="5"/>
  <c r="AR94" i="5"/>
  <c r="AQ94" i="5"/>
  <c r="AP94" i="5"/>
  <c r="AO94" i="5"/>
  <c r="AN94" i="5"/>
  <c r="AM94" i="5"/>
  <c r="AL94" i="5"/>
  <c r="AK94" i="5"/>
  <c r="AJ94" i="5"/>
  <c r="AH94" i="5"/>
  <c r="AG94" i="5"/>
  <c r="AF94" i="5"/>
  <c r="AE94" i="5"/>
  <c r="AD94" i="5"/>
  <c r="AC94" i="5"/>
  <c r="AB94" i="5"/>
  <c r="AA94" i="5"/>
  <c r="Z94" i="5"/>
  <c r="Y94" i="5"/>
  <c r="X94" i="5"/>
  <c r="W94" i="5"/>
  <c r="V94" i="5"/>
  <c r="U94" i="5"/>
  <c r="T94" i="5"/>
  <c r="S94" i="5"/>
  <c r="R94" i="5"/>
  <c r="Q94" i="5"/>
  <c r="P94" i="5"/>
  <c r="O94" i="5"/>
  <c r="J94" i="5"/>
  <c r="I94" i="5"/>
  <c r="H94" i="5"/>
  <c r="G94" i="5"/>
  <c r="F94" i="5"/>
  <c r="E94" i="5"/>
  <c r="D94" i="5"/>
  <c r="BG93" i="5"/>
  <c r="BF93" i="5"/>
  <c r="BE93" i="5"/>
  <c r="BD93" i="5"/>
  <c r="BC93" i="5"/>
  <c r="BB93" i="5"/>
  <c r="BA93" i="5"/>
  <c r="AZ93" i="5"/>
  <c r="AY93" i="5"/>
  <c r="AX93" i="5"/>
  <c r="AW93" i="5"/>
  <c r="AV93" i="5"/>
  <c r="AU93" i="5"/>
  <c r="AT93" i="5"/>
  <c r="AS93" i="5"/>
  <c r="AR93" i="5"/>
  <c r="AQ93" i="5"/>
  <c r="AP93" i="5"/>
  <c r="AO93" i="5"/>
  <c r="AN93" i="5"/>
  <c r="AM93" i="5"/>
  <c r="AL93" i="5"/>
  <c r="AK93" i="5"/>
  <c r="AJ93" i="5"/>
  <c r="AH93" i="5"/>
  <c r="AG93" i="5"/>
  <c r="AF93" i="5"/>
  <c r="AE93" i="5"/>
  <c r="AD93" i="5"/>
  <c r="AC93" i="5"/>
  <c r="AB93" i="5"/>
  <c r="AA93" i="5"/>
  <c r="Z93" i="5"/>
  <c r="Y93" i="5"/>
  <c r="X93" i="5"/>
  <c r="W93" i="5"/>
  <c r="V93" i="5"/>
  <c r="U93" i="5"/>
  <c r="T93" i="5"/>
  <c r="S93" i="5"/>
  <c r="R93" i="5"/>
  <c r="Q93" i="5"/>
  <c r="P93" i="5"/>
  <c r="O93" i="5"/>
  <c r="J93" i="5"/>
  <c r="I93" i="5"/>
  <c r="H93" i="5"/>
  <c r="G93" i="5"/>
  <c r="F93" i="5"/>
  <c r="E93" i="5"/>
  <c r="D93" i="5"/>
  <c r="BG92" i="5"/>
  <c r="BF92" i="5"/>
  <c r="BE92" i="5"/>
  <c r="BD92" i="5"/>
  <c r="BC92" i="5"/>
  <c r="BB92" i="5"/>
  <c r="BA92" i="5"/>
  <c r="AZ92" i="5"/>
  <c r="AY92" i="5"/>
  <c r="AX92" i="5"/>
  <c r="AW92" i="5"/>
  <c r="AV92" i="5"/>
  <c r="AU92" i="5"/>
  <c r="AT92" i="5"/>
  <c r="AS92" i="5"/>
  <c r="AR92" i="5"/>
  <c r="AQ92" i="5"/>
  <c r="AP92" i="5"/>
  <c r="AO92" i="5"/>
  <c r="AN92" i="5"/>
  <c r="AM92" i="5"/>
  <c r="AL92" i="5"/>
  <c r="AK92" i="5"/>
  <c r="AJ92" i="5"/>
  <c r="AH92" i="5"/>
  <c r="O30" i="2" s="1"/>
  <c r="AG92" i="5"/>
  <c r="N12" i="2" s="1"/>
  <c r="AF92" i="5"/>
  <c r="N30" i="2" s="1"/>
  <c r="AE92" i="5"/>
  <c r="M12" i="2" s="1"/>
  <c r="M50" i="2" s="1"/>
  <c r="AD92" i="5"/>
  <c r="M30" i="2" s="1"/>
  <c r="AC92" i="5"/>
  <c r="L12" i="2" s="1"/>
  <c r="AB92" i="5"/>
  <c r="L30" i="2" s="1"/>
  <c r="AA92" i="5"/>
  <c r="K12" i="2" s="1"/>
  <c r="K50" i="2" s="1"/>
  <c r="Z92" i="5"/>
  <c r="K30" i="2" s="1"/>
  <c r="Y92" i="5"/>
  <c r="J12" i="2" s="1"/>
  <c r="X92" i="5"/>
  <c r="J30" i="2" s="1"/>
  <c r="W92" i="5"/>
  <c r="I12" i="2" s="1"/>
  <c r="I50" i="2" s="1"/>
  <c r="V92" i="5"/>
  <c r="I30" i="2" s="1"/>
  <c r="U92" i="5"/>
  <c r="H12" i="2" s="1"/>
  <c r="T92" i="5"/>
  <c r="H30" i="2" s="1"/>
  <c r="S92" i="5"/>
  <c r="G12" i="2" s="1"/>
  <c r="G50" i="2" s="1"/>
  <c r="R92" i="5"/>
  <c r="G30" i="2" s="1"/>
  <c r="Q92" i="5"/>
  <c r="F12" i="2" s="1"/>
  <c r="P92" i="5"/>
  <c r="F30" i="2" s="1"/>
  <c r="O92" i="5"/>
  <c r="E12" i="2" s="1"/>
  <c r="E50" i="2" s="1"/>
  <c r="J92" i="5"/>
  <c r="I92" i="5"/>
  <c r="H92" i="5"/>
  <c r="G92" i="5"/>
  <c r="F92" i="5"/>
  <c r="E92" i="5"/>
  <c r="D92" i="5"/>
  <c r="L89" i="5"/>
  <c r="L95" i="5" s="1"/>
  <c r="K89" i="5"/>
  <c r="K96" i="5" s="1"/>
  <c r="N87" i="5"/>
  <c r="N95" i="5" s="1"/>
  <c r="M87" i="5"/>
  <c r="M96" i="5" s="1"/>
  <c r="F38" i="8"/>
  <c r="E38" i="8"/>
  <c r="J37" i="8"/>
  <c r="J50" i="8" s="1"/>
  <c r="I37" i="8"/>
  <c r="H37" i="8"/>
  <c r="H50" i="8" s="1"/>
  <c r="G37" i="8"/>
  <c r="F37" i="8"/>
  <c r="E37" i="8"/>
  <c r="E50" i="8" s="1"/>
  <c r="I8" i="8"/>
  <c r="G8" i="8"/>
  <c r="G50" i="8" s="1"/>
  <c r="BG80" i="3"/>
  <c r="BF80" i="3"/>
  <c r="BE80" i="3"/>
  <c r="BD80" i="3"/>
  <c r="BC80" i="3"/>
  <c r="BB80" i="3"/>
  <c r="BA80" i="3"/>
  <c r="AZ80" i="3"/>
  <c r="AY80" i="3"/>
  <c r="AX80" i="3"/>
  <c r="AW80" i="3"/>
  <c r="AV80" i="3"/>
  <c r="AU80" i="3"/>
  <c r="AT80" i="3"/>
  <c r="AS80" i="3"/>
  <c r="AR80" i="3"/>
  <c r="AQ80" i="3"/>
  <c r="AP80" i="3"/>
  <c r="AO80" i="3"/>
  <c r="AN80" i="3"/>
  <c r="AM80" i="3"/>
  <c r="AL80" i="3"/>
  <c r="AK80" i="3"/>
  <c r="AJ80" i="3"/>
  <c r="AH80" i="3"/>
  <c r="AG80" i="3"/>
  <c r="AF80" i="3"/>
  <c r="AE80" i="3"/>
  <c r="AD80" i="3"/>
  <c r="AC80" i="3"/>
  <c r="AB80" i="3"/>
  <c r="AA80" i="3"/>
  <c r="Z80" i="3"/>
  <c r="Y80" i="3"/>
  <c r="X80" i="3"/>
  <c r="W80" i="3"/>
  <c r="V80" i="3"/>
  <c r="U80" i="3"/>
  <c r="T80" i="3"/>
  <c r="S80" i="3"/>
  <c r="R80" i="3"/>
  <c r="Q80" i="3"/>
  <c r="P80" i="3"/>
  <c r="O80" i="3"/>
  <c r="N80" i="3"/>
  <c r="M80" i="3"/>
  <c r="L80" i="3"/>
  <c r="K80" i="3"/>
  <c r="D80" i="3"/>
  <c r="BG79" i="3"/>
  <c r="BF79" i="3"/>
  <c r="BE79" i="3"/>
  <c r="BD79" i="3"/>
  <c r="BC79" i="3"/>
  <c r="BB79" i="3"/>
  <c r="BA79" i="3"/>
  <c r="AZ79" i="3"/>
  <c r="AY79" i="3"/>
  <c r="AX79" i="3"/>
  <c r="AW79" i="3"/>
  <c r="AV79" i="3"/>
  <c r="AU79" i="3"/>
  <c r="AT79" i="3"/>
  <c r="AS79" i="3"/>
  <c r="AR79" i="3"/>
  <c r="AQ79" i="3"/>
  <c r="AP79" i="3"/>
  <c r="AO79" i="3"/>
  <c r="AN79" i="3"/>
  <c r="AM79" i="3"/>
  <c r="AL79" i="3"/>
  <c r="AK79" i="3"/>
  <c r="AJ79" i="3"/>
  <c r="AH79" i="3"/>
  <c r="AG79" i="3"/>
  <c r="AF79" i="3"/>
  <c r="AE79" i="3"/>
  <c r="AD79" i="3"/>
  <c r="AC79" i="3"/>
  <c r="AB79" i="3"/>
  <c r="AA79" i="3"/>
  <c r="Z79" i="3"/>
  <c r="Y79" i="3"/>
  <c r="X79" i="3"/>
  <c r="W79" i="3"/>
  <c r="V79" i="3"/>
  <c r="U79" i="3"/>
  <c r="T79" i="3"/>
  <c r="S79" i="3"/>
  <c r="R79" i="3"/>
  <c r="Q79" i="3"/>
  <c r="P79" i="3"/>
  <c r="O79" i="3"/>
  <c r="N79" i="3"/>
  <c r="M79" i="3"/>
  <c r="L79" i="3"/>
  <c r="K79" i="3"/>
  <c r="D79" i="3"/>
  <c r="BG78" i="3"/>
  <c r="BF78" i="3"/>
  <c r="BE78" i="3"/>
  <c r="BD78" i="3"/>
  <c r="BC78" i="3"/>
  <c r="BB78" i="3"/>
  <c r="BA78" i="3"/>
  <c r="AZ78" i="3"/>
  <c r="AY78" i="3"/>
  <c r="AX78" i="3"/>
  <c r="AW78" i="3"/>
  <c r="AV78" i="3"/>
  <c r="AU78" i="3"/>
  <c r="AT78" i="3"/>
  <c r="AS78" i="3"/>
  <c r="AR78" i="3"/>
  <c r="AQ78" i="3"/>
  <c r="AP78" i="3"/>
  <c r="AO78" i="3"/>
  <c r="AN78" i="3"/>
  <c r="AM78" i="3"/>
  <c r="AL78" i="3"/>
  <c r="AK78" i="3"/>
  <c r="AJ78" i="3"/>
  <c r="AH78" i="3"/>
  <c r="AG78" i="3"/>
  <c r="AF78" i="3"/>
  <c r="AE78" i="3"/>
  <c r="AD78" i="3"/>
  <c r="AC78" i="3"/>
  <c r="AB78" i="3"/>
  <c r="AA78" i="3"/>
  <c r="Z78" i="3"/>
  <c r="Y78" i="3"/>
  <c r="X78" i="3"/>
  <c r="W78" i="3"/>
  <c r="V78" i="3"/>
  <c r="U78" i="3"/>
  <c r="T78" i="3"/>
  <c r="S78" i="3"/>
  <c r="R78" i="3"/>
  <c r="Q78" i="3"/>
  <c r="P78" i="3"/>
  <c r="O78" i="3"/>
  <c r="N78" i="3"/>
  <c r="M78" i="3"/>
  <c r="L78" i="3"/>
  <c r="K78" i="3"/>
  <c r="D78" i="3"/>
  <c r="BG77" i="3"/>
  <c r="BF77" i="3"/>
  <c r="BE77" i="3"/>
  <c r="BD77" i="3"/>
  <c r="BC77" i="3"/>
  <c r="BB77" i="3"/>
  <c r="BA77" i="3"/>
  <c r="AZ77" i="3"/>
  <c r="AY77" i="3"/>
  <c r="AX77" i="3"/>
  <c r="AW77" i="3"/>
  <c r="AV77" i="3"/>
  <c r="AU77" i="3"/>
  <c r="AT77" i="3"/>
  <c r="AS77" i="3"/>
  <c r="AR77" i="3"/>
  <c r="AQ77" i="3"/>
  <c r="AP77" i="3"/>
  <c r="AO77" i="3"/>
  <c r="AN77" i="3"/>
  <c r="AM77" i="3"/>
  <c r="AL77" i="3"/>
  <c r="AK77" i="3"/>
  <c r="AJ77" i="3"/>
  <c r="AH77" i="3"/>
  <c r="AG77" i="3"/>
  <c r="AF77" i="3"/>
  <c r="AE77" i="3"/>
  <c r="AD77" i="3"/>
  <c r="AC77" i="3"/>
  <c r="AB77" i="3"/>
  <c r="AA77" i="3"/>
  <c r="Z77" i="3"/>
  <c r="Y77" i="3"/>
  <c r="X77" i="3"/>
  <c r="W77" i="3"/>
  <c r="V77" i="3"/>
  <c r="U77" i="3"/>
  <c r="T77" i="3"/>
  <c r="S77" i="3"/>
  <c r="R77" i="3"/>
  <c r="Q77" i="3"/>
  <c r="P77" i="3"/>
  <c r="O77" i="3"/>
  <c r="N77" i="3"/>
  <c r="M77" i="3"/>
  <c r="L77" i="3"/>
  <c r="K77" i="3"/>
  <c r="D77" i="3"/>
  <c r="BG76" i="3"/>
  <c r="AC39" i="2" s="1"/>
  <c r="BF76" i="3"/>
  <c r="AB20" i="2" s="1"/>
  <c r="BE76" i="3"/>
  <c r="AB39" i="2" s="1"/>
  <c r="BD76" i="3"/>
  <c r="AA20" i="2" s="1"/>
  <c r="BC76" i="3"/>
  <c r="AA39" i="2" s="1"/>
  <c r="BB76" i="3"/>
  <c r="Z20" i="2" s="1"/>
  <c r="BA76" i="3"/>
  <c r="Z39" i="2" s="1"/>
  <c r="AZ76" i="3"/>
  <c r="Y20" i="2" s="1"/>
  <c r="AY76" i="3"/>
  <c r="Y39" i="2" s="1"/>
  <c r="AX76" i="3"/>
  <c r="X20" i="2" s="1"/>
  <c r="AW76" i="3"/>
  <c r="X39" i="2" s="1"/>
  <c r="AV76" i="3"/>
  <c r="W20" i="2" s="1"/>
  <c r="AU76" i="3"/>
  <c r="W39" i="2" s="1"/>
  <c r="AT76" i="3"/>
  <c r="V20" i="2" s="1"/>
  <c r="AS76" i="3"/>
  <c r="V39" i="2" s="1"/>
  <c r="AR76" i="3"/>
  <c r="U20" i="2" s="1"/>
  <c r="AQ76" i="3"/>
  <c r="U39" i="2" s="1"/>
  <c r="AP76" i="3"/>
  <c r="T20" i="2" s="1"/>
  <c r="AO76" i="3"/>
  <c r="T39" i="2" s="1"/>
  <c r="AN76" i="3"/>
  <c r="S20" i="2" s="1"/>
  <c r="AM76" i="3"/>
  <c r="S39" i="2" s="1"/>
  <c r="AL76" i="3"/>
  <c r="R20" i="2" s="1"/>
  <c r="AK76" i="3"/>
  <c r="R39" i="2" s="1"/>
  <c r="AJ76" i="3"/>
  <c r="Q20" i="2" s="1"/>
  <c r="AH76" i="3"/>
  <c r="O39" i="2" s="1"/>
  <c r="AG76" i="3"/>
  <c r="N20" i="2" s="1"/>
  <c r="N58" i="2" s="1"/>
  <c r="AF76" i="3"/>
  <c r="N39" i="2" s="1"/>
  <c r="AE76" i="3"/>
  <c r="M20" i="2" s="1"/>
  <c r="M58" i="2" s="1"/>
  <c r="AD76" i="3"/>
  <c r="M39" i="2" s="1"/>
  <c r="AC76" i="3"/>
  <c r="L20" i="2" s="1"/>
  <c r="L58" i="2" s="1"/>
  <c r="AB76" i="3"/>
  <c r="L39" i="2" s="1"/>
  <c r="AA76" i="3"/>
  <c r="K20" i="2" s="1"/>
  <c r="K58" i="2" s="1"/>
  <c r="Z76" i="3"/>
  <c r="K39" i="2" s="1"/>
  <c r="Y76" i="3"/>
  <c r="J20" i="2" s="1"/>
  <c r="J58" i="2" s="1"/>
  <c r="X76" i="3"/>
  <c r="J39" i="2" s="1"/>
  <c r="W76" i="3"/>
  <c r="I20" i="2" s="1"/>
  <c r="I58" i="2" s="1"/>
  <c r="V76" i="3"/>
  <c r="I39" i="2" s="1"/>
  <c r="U76" i="3"/>
  <c r="H20" i="2" s="1"/>
  <c r="H58" i="2" s="1"/>
  <c r="T76" i="3"/>
  <c r="H39" i="2" s="1"/>
  <c r="S76" i="3"/>
  <c r="G20" i="2" s="1"/>
  <c r="G58" i="2" s="1"/>
  <c r="R76" i="3"/>
  <c r="G39" i="2" s="1"/>
  <c r="Q76" i="3"/>
  <c r="F20" i="2" s="1"/>
  <c r="F58" i="2" s="1"/>
  <c r="P76" i="3"/>
  <c r="F39" i="2" s="1"/>
  <c r="O76" i="3"/>
  <c r="E20" i="2" s="1"/>
  <c r="E58" i="2" s="1"/>
  <c r="N76" i="3"/>
  <c r="E39" i="2" s="1"/>
  <c r="M76" i="3"/>
  <c r="D20" i="2" s="1"/>
  <c r="D58" i="2" s="1"/>
  <c r="L76" i="3"/>
  <c r="D39" i="2" s="1"/>
  <c r="K76" i="3"/>
  <c r="C20" i="2" s="1"/>
  <c r="C58" i="2" s="1"/>
  <c r="D76" i="3"/>
  <c r="BG95" i="7"/>
  <c r="BF95" i="7"/>
  <c r="BE95" i="7"/>
  <c r="BD95" i="7"/>
  <c r="BC95" i="7"/>
  <c r="BB95" i="7"/>
  <c r="BA95" i="7"/>
  <c r="AZ95" i="7"/>
  <c r="AY95" i="7"/>
  <c r="AX95" i="7"/>
  <c r="AW95" i="7"/>
  <c r="AV95" i="7"/>
  <c r="AU95" i="7"/>
  <c r="AT95" i="7"/>
  <c r="AS95" i="7"/>
  <c r="AR95" i="7"/>
  <c r="AQ95" i="7"/>
  <c r="AP95" i="7"/>
  <c r="AO95" i="7"/>
  <c r="AN95" i="7"/>
  <c r="AM95" i="7"/>
  <c r="AL95" i="7"/>
  <c r="AK95" i="7"/>
  <c r="AJ95" i="7"/>
  <c r="BG94" i="7"/>
  <c r="BF94" i="7"/>
  <c r="BE94" i="7"/>
  <c r="BD94" i="7"/>
  <c r="BC94" i="7"/>
  <c r="BB94" i="7"/>
  <c r="BA94" i="7"/>
  <c r="AZ94" i="7"/>
  <c r="AY94" i="7"/>
  <c r="AX94" i="7"/>
  <c r="AW94" i="7"/>
  <c r="AV94" i="7"/>
  <c r="AU94" i="7"/>
  <c r="AT94" i="7"/>
  <c r="AS94" i="7"/>
  <c r="AR94" i="7"/>
  <c r="AQ94" i="7"/>
  <c r="AP94" i="7"/>
  <c r="AO94" i="7"/>
  <c r="AN94" i="7"/>
  <c r="AM94" i="7"/>
  <c r="AL94" i="7"/>
  <c r="AK94" i="7"/>
  <c r="AJ94" i="7"/>
  <c r="BG93" i="7"/>
  <c r="BF93" i="7"/>
  <c r="BE93" i="7"/>
  <c r="BD93" i="7"/>
  <c r="BC93" i="7"/>
  <c r="BB93" i="7"/>
  <c r="BA93" i="7"/>
  <c r="AZ93" i="7"/>
  <c r="AY93" i="7"/>
  <c r="AX93" i="7"/>
  <c r="AW93" i="7"/>
  <c r="AV93" i="7"/>
  <c r="AU93" i="7"/>
  <c r="AT93" i="7"/>
  <c r="AS93" i="7"/>
  <c r="AR93" i="7"/>
  <c r="AQ93" i="7"/>
  <c r="AP93" i="7"/>
  <c r="AO93" i="7"/>
  <c r="AN93" i="7"/>
  <c r="AM93" i="7"/>
  <c r="AL93" i="7"/>
  <c r="AK93" i="7"/>
  <c r="AJ93" i="7"/>
  <c r="BG92" i="7"/>
  <c r="BF92" i="7"/>
  <c r="BE92" i="7"/>
  <c r="BD92" i="7"/>
  <c r="BC92" i="7"/>
  <c r="BB92" i="7"/>
  <c r="BA92" i="7"/>
  <c r="AZ92" i="7"/>
  <c r="AY92" i="7"/>
  <c r="AX92" i="7"/>
  <c r="AW92" i="7"/>
  <c r="AV92" i="7"/>
  <c r="AU92" i="7"/>
  <c r="AT92" i="7"/>
  <c r="AS92" i="7"/>
  <c r="AR92" i="7"/>
  <c r="AQ92" i="7"/>
  <c r="AP92" i="7"/>
  <c r="AO92" i="7"/>
  <c r="AN92" i="7"/>
  <c r="AM92" i="7"/>
  <c r="AL92" i="7"/>
  <c r="AK92" i="7"/>
  <c r="AJ92" i="7"/>
  <c r="BG91" i="7"/>
  <c r="BF91" i="7"/>
  <c r="BE91" i="7"/>
  <c r="BD91" i="7"/>
  <c r="BC91" i="7"/>
  <c r="BB91" i="7"/>
  <c r="BA91" i="7"/>
  <c r="AZ91" i="7"/>
  <c r="AY91" i="7"/>
  <c r="AX91" i="7"/>
  <c r="AW91" i="7"/>
  <c r="AV91" i="7"/>
  <c r="AU91" i="7"/>
  <c r="AT91" i="7"/>
  <c r="AS91" i="7"/>
  <c r="AR91" i="7"/>
  <c r="AQ91" i="7"/>
  <c r="AP91" i="7"/>
  <c r="AO91" i="7"/>
  <c r="AN91" i="7"/>
  <c r="AM91" i="7"/>
  <c r="AL91" i="7"/>
  <c r="AK91" i="7"/>
  <c r="AJ91" i="7"/>
  <c r="AH95" i="7"/>
  <c r="AG95" i="7"/>
  <c r="AF95" i="7"/>
  <c r="AE95" i="7"/>
  <c r="AD95" i="7"/>
  <c r="AC95" i="7"/>
  <c r="AB95" i="7"/>
  <c r="AA95" i="7"/>
  <c r="Z95" i="7"/>
  <c r="Y95" i="7"/>
  <c r="X95" i="7"/>
  <c r="W95" i="7"/>
  <c r="V95" i="7"/>
  <c r="U95" i="7"/>
  <c r="T95" i="7"/>
  <c r="S95" i="7"/>
  <c r="R95" i="7"/>
  <c r="Q95" i="7"/>
  <c r="P95" i="7"/>
  <c r="O95" i="7"/>
  <c r="L95" i="7"/>
  <c r="K95" i="7"/>
  <c r="J95" i="7"/>
  <c r="I95" i="7"/>
  <c r="H95" i="7"/>
  <c r="G95" i="7"/>
  <c r="F95" i="7"/>
  <c r="E95" i="7"/>
  <c r="AH94" i="7"/>
  <c r="AG94" i="7"/>
  <c r="AF94" i="7"/>
  <c r="AE94" i="7"/>
  <c r="AD94" i="7"/>
  <c r="AC94" i="7"/>
  <c r="AB94" i="7"/>
  <c r="AA94" i="7"/>
  <c r="Z94" i="7"/>
  <c r="Y94" i="7"/>
  <c r="X94" i="7"/>
  <c r="W94" i="7"/>
  <c r="V94" i="7"/>
  <c r="U94" i="7"/>
  <c r="T94" i="7"/>
  <c r="S94" i="7"/>
  <c r="R94" i="7"/>
  <c r="Q94" i="7"/>
  <c r="P94" i="7"/>
  <c r="O94" i="7"/>
  <c r="L94" i="7"/>
  <c r="K94" i="7"/>
  <c r="J94" i="7"/>
  <c r="I94" i="7"/>
  <c r="H94" i="7"/>
  <c r="G94" i="7"/>
  <c r="F94" i="7"/>
  <c r="E94" i="7"/>
  <c r="AH93" i="7"/>
  <c r="AG93" i="7"/>
  <c r="AF93" i="7"/>
  <c r="AE93" i="7"/>
  <c r="AD93" i="7"/>
  <c r="AC93" i="7"/>
  <c r="AB93" i="7"/>
  <c r="AA93" i="7"/>
  <c r="Z93" i="7"/>
  <c r="Y93" i="7"/>
  <c r="X93" i="7"/>
  <c r="W93" i="7"/>
  <c r="V93" i="7"/>
  <c r="U93" i="7"/>
  <c r="T93" i="7"/>
  <c r="S93" i="7"/>
  <c r="R93" i="7"/>
  <c r="Q93" i="7"/>
  <c r="P93" i="7"/>
  <c r="O93" i="7"/>
  <c r="L93" i="7"/>
  <c r="K93" i="7"/>
  <c r="J93" i="7"/>
  <c r="I93" i="7"/>
  <c r="H93" i="7"/>
  <c r="G93" i="7"/>
  <c r="F93" i="7"/>
  <c r="E93" i="7"/>
  <c r="AH92" i="7"/>
  <c r="AG92" i="7"/>
  <c r="AF92" i="7"/>
  <c r="AE92" i="7"/>
  <c r="AD92" i="7"/>
  <c r="AC92" i="7"/>
  <c r="AB92" i="7"/>
  <c r="AA92" i="7"/>
  <c r="Z92" i="7"/>
  <c r="Y92" i="7"/>
  <c r="X92" i="7"/>
  <c r="W92" i="7"/>
  <c r="V92" i="7"/>
  <c r="U92" i="7"/>
  <c r="T92" i="7"/>
  <c r="S92" i="7"/>
  <c r="R92" i="7"/>
  <c r="Q92" i="7"/>
  <c r="P92" i="7"/>
  <c r="O92" i="7"/>
  <c r="L92" i="7"/>
  <c r="K92" i="7"/>
  <c r="J92" i="7"/>
  <c r="I92" i="7"/>
  <c r="H92" i="7"/>
  <c r="G92" i="7"/>
  <c r="F92" i="7"/>
  <c r="E92" i="7"/>
  <c r="AH91" i="7"/>
  <c r="O32" i="2" s="1"/>
  <c r="AG91" i="7"/>
  <c r="N14" i="2" s="1"/>
  <c r="N52" i="2" s="1"/>
  <c r="AF91" i="7"/>
  <c r="N32" i="2" s="1"/>
  <c r="AE91" i="7"/>
  <c r="M14" i="2" s="1"/>
  <c r="AD91" i="7"/>
  <c r="AC91" i="7"/>
  <c r="AB91" i="7"/>
  <c r="AA91" i="7"/>
  <c r="Z91" i="7"/>
  <c r="K32" i="2" s="1"/>
  <c r="Y91" i="7"/>
  <c r="J14" i="2" s="1"/>
  <c r="J52" i="2" s="1"/>
  <c r="X91" i="7"/>
  <c r="J32" i="2" s="1"/>
  <c r="W91" i="7"/>
  <c r="I14" i="2" s="1"/>
  <c r="V91" i="7"/>
  <c r="I32" i="2" s="1"/>
  <c r="U91" i="7"/>
  <c r="H14" i="2" s="1"/>
  <c r="H52" i="2" s="1"/>
  <c r="T91" i="7"/>
  <c r="S91" i="7"/>
  <c r="R91" i="7"/>
  <c r="G32" i="2" s="1"/>
  <c r="Q91" i="7"/>
  <c r="F14" i="2" s="1"/>
  <c r="P91" i="7"/>
  <c r="F32" i="2" s="1"/>
  <c r="O91" i="7"/>
  <c r="E14" i="2" s="1"/>
  <c r="L91" i="7"/>
  <c r="D32" i="2" s="1"/>
  <c r="K91" i="7"/>
  <c r="C14" i="2" s="1"/>
  <c r="C52" i="2" s="1"/>
  <c r="J91" i="7"/>
  <c r="I91" i="7"/>
  <c r="H91" i="7"/>
  <c r="G91" i="7"/>
  <c r="F91" i="7"/>
  <c r="E91" i="7"/>
  <c r="D95" i="7"/>
  <c r="D94" i="7"/>
  <c r="D93" i="7"/>
  <c r="D92" i="7"/>
  <c r="D91" i="7"/>
  <c r="BG67" i="7"/>
  <c r="BF67" i="7"/>
  <c r="BE67" i="7"/>
  <c r="BD67" i="7"/>
  <c r="BC67" i="7"/>
  <c r="BB67" i="7"/>
  <c r="BA67" i="7"/>
  <c r="AZ67" i="7"/>
  <c r="AY67" i="7"/>
  <c r="AX67" i="7"/>
  <c r="AW67" i="7"/>
  <c r="AV67" i="7"/>
  <c r="AU67" i="7"/>
  <c r="AT67" i="7"/>
  <c r="AS67" i="7"/>
  <c r="AR67" i="7"/>
  <c r="AQ67" i="7"/>
  <c r="AP67" i="7"/>
  <c r="AO67" i="7"/>
  <c r="AN67" i="7"/>
  <c r="AK67" i="7"/>
  <c r="AJ67" i="7"/>
  <c r="BG66" i="7"/>
  <c r="BF66" i="7"/>
  <c r="BE66" i="7"/>
  <c r="BD66" i="7"/>
  <c r="BC66" i="7"/>
  <c r="BB66" i="7"/>
  <c r="BA66" i="7"/>
  <c r="AZ66" i="7"/>
  <c r="AY66" i="7"/>
  <c r="AX66" i="7"/>
  <c r="AW66" i="7"/>
  <c r="AV66" i="7"/>
  <c r="AU66" i="7"/>
  <c r="AT66" i="7"/>
  <c r="AS66" i="7"/>
  <c r="AR66" i="7"/>
  <c r="AQ66" i="7"/>
  <c r="AP66" i="7"/>
  <c r="AO66" i="7"/>
  <c r="AN66" i="7"/>
  <c r="AK66" i="7"/>
  <c r="AJ66" i="7"/>
  <c r="BG65" i="7"/>
  <c r="BF65" i="7"/>
  <c r="BE65" i="7"/>
  <c r="BD65" i="7"/>
  <c r="BC65" i="7"/>
  <c r="BB65" i="7"/>
  <c r="BA65" i="7"/>
  <c r="AZ65" i="7"/>
  <c r="AY65" i="7"/>
  <c r="AX65" i="7"/>
  <c r="AW65" i="7"/>
  <c r="AV65" i="7"/>
  <c r="AU65" i="7"/>
  <c r="AT65" i="7"/>
  <c r="AS65" i="7"/>
  <c r="AR65" i="7"/>
  <c r="AQ65" i="7"/>
  <c r="AP65" i="7"/>
  <c r="AO65" i="7"/>
  <c r="AN65" i="7"/>
  <c r="AK65" i="7"/>
  <c r="AJ65" i="7"/>
  <c r="BG64" i="7"/>
  <c r="BF64" i="7"/>
  <c r="BE64" i="7"/>
  <c r="BD64" i="7"/>
  <c r="BC64" i="7"/>
  <c r="BB64" i="7"/>
  <c r="BA64" i="7"/>
  <c r="AZ64" i="7"/>
  <c r="AY64" i="7"/>
  <c r="AX64" i="7"/>
  <c r="AW64" i="7"/>
  <c r="AV64" i="7"/>
  <c r="AU64" i="7"/>
  <c r="AT64" i="7"/>
  <c r="AS64" i="7"/>
  <c r="AR64" i="7"/>
  <c r="AQ64" i="7"/>
  <c r="AP64" i="7"/>
  <c r="AO64" i="7"/>
  <c r="AN64" i="7"/>
  <c r="AK64" i="7"/>
  <c r="AJ64" i="7"/>
  <c r="BG63" i="7"/>
  <c r="BF63" i="7"/>
  <c r="BE63" i="7"/>
  <c r="BD63" i="7"/>
  <c r="BC63" i="7"/>
  <c r="BB63" i="7"/>
  <c r="BA63" i="7"/>
  <c r="AZ63" i="7"/>
  <c r="AY63" i="7"/>
  <c r="AX63" i="7"/>
  <c r="AW63" i="7"/>
  <c r="AV63" i="7"/>
  <c r="AU63" i="7"/>
  <c r="AT63" i="7"/>
  <c r="AS63" i="7"/>
  <c r="AR63" i="7"/>
  <c r="AQ63" i="7"/>
  <c r="AP63" i="7"/>
  <c r="AO63" i="7"/>
  <c r="AN63" i="7"/>
  <c r="AK63" i="7"/>
  <c r="AJ63" i="7"/>
  <c r="AH67" i="7"/>
  <c r="AG67" i="7"/>
  <c r="AF67" i="7"/>
  <c r="AE67" i="7"/>
  <c r="AD67" i="7"/>
  <c r="AC67" i="7"/>
  <c r="AB67" i="7"/>
  <c r="AA67" i="7"/>
  <c r="Z67" i="7"/>
  <c r="Y67" i="7"/>
  <c r="X67" i="7"/>
  <c r="W67" i="7"/>
  <c r="V67" i="7"/>
  <c r="U67" i="7"/>
  <c r="T67" i="7"/>
  <c r="S67" i="7"/>
  <c r="R67" i="7"/>
  <c r="Q67" i="7"/>
  <c r="P67" i="7"/>
  <c r="O67" i="7"/>
  <c r="H67" i="7"/>
  <c r="G67" i="7"/>
  <c r="F67" i="7"/>
  <c r="E67" i="7"/>
  <c r="AH66" i="7"/>
  <c r="AG66" i="7"/>
  <c r="AF66" i="7"/>
  <c r="AE66" i="7"/>
  <c r="AD66" i="7"/>
  <c r="AC66" i="7"/>
  <c r="AB66" i="7"/>
  <c r="AA66" i="7"/>
  <c r="Z66" i="7"/>
  <c r="Y66" i="7"/>
  <c r="X66" i="7"/>
  <c r="W66" i="7"/>
  <c r="V66" i="7"/>
  <c r="U66" i="7"/>
  <c r="T66" i="7"/>
  <c r="S66" i="7"/>
  <c r="R66" i="7"/>
  <c r="Q66" i="7"/>
  <c r="P66" i="7"/>
  <c r="O66" i="7"/>
  <c r="H66" i="7"/>
  <c r="G66" i="7"/>
  <c r="F66" i="7"/>
  <c r="E66" i="7"/>
  <c r="AH65" i="7"/>
  <c r="AG65" i="7"/>
  <c r="AF65" i="7"/>
  <c r="AE65" i="7"/>
  <c r="AD65" i="7"/>
  <c r="AC65" i="7"/>
  <c r="AB65" i="7"/>
  <c r="AA65" i="7"/>
  <c r="Z65" i="7"/>
  <c r="Y65" i="7"/>
  <c r="X65" i="7"/>
  <c r="W65" i="7"/>
  <c r="V65" i="7"/>
  <c r="U65" i="7"/>
  <c r="T65" i="7"/>
  <c r="S65" i="7"/>
  <c r="R65" i="7"/>
  <c r="Q65" i="7"/>
  <c r="P65" i="7"/>
  <c r="O65" i="7"/>
  <c r="H65" i="7"/>
  <c r="G65" i="7"/>
  <c r="F65" i="7"/>
  <c r="E65" i="7"/>
  <c r="AH64" i="7"/>
  <c r="AG64" i="7"/>
  <c r="AF64" i="7"/>
  <c r="AE64" i="7"/>
  <c r="AD64" i="7"/>
  <c r="AC64" i="7"/>
  <c r="AB64" i="7"/>
  <c r="AA64" i="7"/>
  <c r="Z64" i="7"/>
  <c r="Y64" i="7"/>
  <c r="X64" i="7"/>
  <c r="W64" i="7"/>
  <c r="V64" i="7"/>
  <c r="U64" i="7"/>
  <c r="T64" i="7"/>
  <c r="S64" i="7"/>
  <c r="R64" i="7"/>
  <c r="Q64" i="7"/>
  <c r="P64" i="7"/>
  <c r="O64" i="7"/>
  <c r="H64" i="7"/>
  <c r="G64" i="7"/>
  <c r="F64" i="7"/>
  <c r="E64" i="7"/>
  <c r="AH63" i="7"/>
  <c r="O31" i="2" s="1"/>
  <c r="AG63" i="7"/>
  <c r="N13" i="2" s="1"/>
  <c r="AF63" i="7"/>
  <c r="N31" i="2" s="1"/>
  <c r="AE63" i="7"/>
  <c r="M13" i="2" s="1"/>
  <c r="M51" i="2" s="1"/>
  <c r="AD63" i="7"/>
  <c r="M31" i="2" s="1"/>
  <c r="AC63" i="7"/>
  <c r="L13" i="2" s="1"/>
  <c r="L51" i="2" s="1"/>
  <c r="AB63" i="7"/>
  <c r="L31" i="2" s="1"/>
  <c r="AA63" i="7"/>
  <c r="K13" i="2" s="1"/>
  <c r="K51" i="2" s="1"/>
  <c r="Z63" i="7"/>
  <c r="K31" i="2" s="1"/>
  <c r="Y63" i="7"/>
  <c r="J13" i="2" s="1"/>
  <c r="J51" i="2" s="1"/>
  <c r="X63" i="7"/>
  <c r="J31" i="2" s="1"/>
  <c r="W63" i="7"/>
  <c r="I13" i="2" s="1"/>
  <c r="I51" i="2" s="1"/>
  <c r="V63" i="7"/>
  <c r="I31" i="2" s="1"/>
  <c r="U63" i="7"/>
  <c r="H13" i="2" s="1"/>
  <c r="H51" i="2" s="1"/>
  <c r="T63" i="7"/>
  <c r="H31" i="2" s="1"/>
  <c r="S63" i="7"/>
  <c r="G13" i="2" s="1"/>
  <c r="G51" i="2" s="1"/>
  <c r="R63" i="7"/>
  <c r="G31" i="2" s="1"/>
  <c r="Q63" i="7"/>
  <c r="F13" i="2" s="1"/>
  <c r="F51" i="2" s="1"/>
  <c r="P63" i="7"/>
  <c r="F31" i="2" s="1"/>
  <c r="O63" i="7"/>
  <c r="E13" i="2" s="1"/>
  <c r="E51" i="2" s="1"/>
  <c r="H63" i="7"/>
  <c r="G63" i="7"/>
  <c r="F63" i="7"/>
  <c r="E63" i="7"/>
  <c r="D67" i="7"/>
  <c r="D66" i="7"/>
  <c r="D65" i="7"/>
  <c r="D64" i="7"/>
  <c r="D63" i="7"/>
  <c r="BG80" i="5"/>
  <c r="BF80" i="5"/>
  <c r="BE80" i="5"/>
  <c r="BD80" i="5"/>
  <c r="BC80" i="5"/>
  <c r="BB80" i="5"/>
  <c r="BA80" i="5"/>
  <c r="AZ80" i="5"/>
  <c r="AY80" i="5"/>
  <c r="AX80" i="5"/>
  <c r="AW80" i="5"/>
  <c r="AV80" i="5"/>
  <c r="AU80" i="5"/>
  <c r="AT80" i="5"/>
  <c r="AS80" i="5"/>
  <c r="AR80" i="5"/>
  <c r="AQ80" i="5"/>
  <c r="AP80" i="5"/>
  <c r="AO80" i="5"/>
  <c r="AN80" i="5"/>
  <c r="AK80" i="5"/>
  <c r="AJ80" i="5"/>
  <c r="AH80" i="5"/>
  <c r="AG80" i="5"/>
  <c r="AF80" i="5"/>
  <c r="AE80" i="5"/>
  <c r="AD80" i="5"/>
  <c r="AC80" i="5"/>
  <c r="AB80" i="5"/>
  <c r="AA80" i="5"/>
  <c r="Z80" i="5"/>
  <c r="Y80" i="5"/>
  <c r="X80" i="5"/>
  <c r="W80" i="5"/>
  <c r="V80" i="5"/>
  <c r="U80" i="5"/>
  <c r="T80" i="5"/>
  <c r="S80" i="5"/>
  <c r="R80" i="5"/>
  <c r="Q80" i="5"/>
  <c r="P80" i="5"/>
  <c r="O80" i="5"/>
  <c r="H80" i="5"/>
  <c r="G80" i="5"/>
  <c r="F80" i="5"/>
  <c r="E80" i="5"/>
  <c r="D80" i="5"/>
  <c r="BG79" i="5"/>
  <c r="BF79" i="5"/>
  <c r="BE79" i="5"/>
  <c r="BD79" i="5"/>
  <c r="BC79" i="5"/>
  <c r="BB79" i="5"/>
  <c r="BA79" i="5"/>
  <c r="AZ79" i="5"/>
  <c r="AY79" i="5"/>
  <c r="AX79" i="5"/>
  <c r="AW79" i="5"/>
  <c r="AV79" i="5"/>
  <c r="AU79" i="5"/>
  <c r="AT79" i="5"/>
  <c r="AS79" i="5"/>
  <c r="AR79" i="5"/>
  <c r="AQ79" i="5"/>
  <c r="AP79" i="5"/>
  <c r="AO79" i="5"/>
  <c r="AN79" i="5"/>
  <c r="AK79" i="5"/>
  <c r="AJ79" i="5"/>
  <c r="AH79" i="5"/>
  <c r="AG79" i="5"/>
  <c r="AF79" i="5"/>
  <c r="AE79" i="5"/>
  <c r="AD79" i="5"/>
  <c r="AC79" i="5"/>
  <c r="AB79" i="5"/>
  <c r="AA79" i="5"/>
  <c r="Z79" i="5"/>
  <c r="Y79" i="5"/>
  <c r="X79" i="5"/>
  <c r="W79" i="5"/>
  <c r="V79" i="5"/>
  <c r="U79" i="5"/>
  <c r="T79" i="5"/>
  <c r="S79" i="5"/>
  <c r="R79" i="5"/>
  <c r="Q79" i="5"/>
  <c r="P79" i="5"/>
  <c r="O79" i="5"/>
  <c r="H79" i="5"/>
  <c r="G79" i="5"/>
  <c r="F79" i="5"/>
  <c r="E79" i="5"/>
  <c r="D79" i="5"/>
  <c r="BG78" i="5"/>
  <c r="BF78" i="5"/>
  <c r="BE78" i="5"/>
  <c r="BD78" i="5"/>
  <c r="BC78" i="5"/>
  <c r="BB78" i="5"/>
  <c r="BA78" i="5"/>
  <c r="AZ78" i="5"/>
  <c r="AY78" i="5"/>
  <c r="AX78" i="5"/>
  <c r="AW78" i="5"/>
  <c r="AV78" i="5"/>
  <c r="AU78" i="5"/>
  <c r="AT78" i="5"/>
  <c r="AS78" i="5"/>
  <c r="AR78" i="5"/>
  <c r="AQ78" i="5"/>
  <c r="AP78" i="5"/>
  <c r="AO78" i="5"/>
  <c r="AN78" i="5"/>
  <c r="AK78" i="5"/>
  <c r="AJ78" i="5"/>
  <c r="AH78" i="5"/>
  <c r="AG78" i="5"/>
  <c r="AF78" i="5"/>
  <c r="AE78" i="5"/>
  <c r="AD78" i="5"/>
  <c r="AC78" i="5"/>
  <c r="AB78" i="5"/>
  <c r="AA78" i="5"/>
  <c r="Z78" i="5"/>
  <c r="Y78" i="5"/>
  <c r="X78" i="5"/>
  <c r="W78" i="5"/>
  <c r="V78" i="5"/>
  <c r="U78" i="5"/>
  <c r="T78" i="5"/>
  <c r="S78" i="5"/>
  <c r="R78" i="5"/>
  <c r="Q78" i="5"/>
  <c r="P78" i="5"/>
  <c r="O78" i="5"/>
  <c r="H78" i="5"/>
  <c r="G78" i="5"/>
  <c r="F78" i="5"/>
  <c r="E78" i="5"/>
  <c r="D78" i="5"/>
  <c r="BG77" i="5"/>
  <c r="BF77" i="5"/>
  <c r="BE77" i="5"/>
  <c r="BD77" i="5"/>
  <c r="BC77" i="5"/>
  <c r="BB77" i="5"/>
  <c r="BA77" i="5"/>
  <c r="AZ77" i="5"/>
  <c r="AY77" i="5"/>
  <c r="AX77" i="5"/>
  <c r="AW77" i="5"/>
  <c r="AV77" i="5"/>
  <c r="AU77" i="5"/>
  <c r="AT77" i="5"/>
  <c r="AS77" i="5"/>
  <c r="AR77" i="5"/>
  <c r="AQ77" i="5"/>
  <c r="AP77" i="5"/>
  <c r="AO77" i="5"/>
  <c r="AN77" i="5"/>
  <c r="AL77" i="5"/>
  <c r="AK77" i="5"/>
  <c r="AJ77" i="5"/>
  <c r="AH77" i="5"/>
  <c r="AG77" i="5"/>
  <c r="AF77" i="5"/>
  <c r="AE77" i="5"/>
  <c r="AD77" i="5"/>
  <c r="AC77" i="5"/>
  <c r="AB77" i="5"/>
  <c r="AA77" i="5"/>
  <c r="Z77" i="5"/>
  <c r="Y77" i="5"/>
  <c r="X77" i="5"/>
  <c r="W77" i="5"/>
  <c r="V77" i="5"/>
  <c r="U77" i="5"/>
  <c r="T77" i="5"/>
  <c r="S77" i="5"/>
  <c r="R77" i="5"/>
  <c r="Q77" i="5"/>
  <c r="P77" i="5"/>
  <c r="O77" i="5"/>
  <c r="I77" i="5"/>
  <c r="H77" i="5"/>
  <c r="G77" i="5"/>
  <c r="F77" i="5"/>
  <c r="E77" i="5"/>
  <c r="D77" i="5"/>
  <c r="BG76" i="5"/>
  <c r="BF76" i="5"/>
  <c r="BE76" i="5"/>
  <c r="BD76" i="5"/>
  <c r="BC76" i="5"/>
  <c r="BB76" i="5"/>
  <c r="BA76" i="5"/>
  <c r="AZ76" i="5"/>
  <c r="AY76" i="5"/>
  <c r="AX76" i="5"/>
  <c r="AW76" i="5"/>
  <c r="AV76" i="5"/>
  <c r="AU76" i="5"/>
  <c r="AT76" i="5"/>
  <c r="AS76" i="5"/>
  <c r="AR76" i="5"/>
  <c r="AQ76" i="5"/>
  <c r="AP76" i="5"/>
  <c r="AO76" i="5"/>
  <c r="AN76" i="5"/>
  <c r="AK76" i="5"/>
  <c r="AJ76" i="5"/>
  <c r="AH76" i="5"/>
  <c r="O29" i="2" s="1"/>
  <c r="AG76" i="5"/>
  <c r="N11" i="2" s="1"/>
  <c r="N49" i="2" s="1"/>
  <c r="AF76" i="5"/>
  <c r="N29" i="2" s="1"/>
  <c r="AE76" i="5"/>
  <c r="M11" i="2" s="1"/>
  <c r="AD76" i="5"/>
  <c r="M29" i="2" s="1"/>
  <c r="AC76" i="5"/>
  <c r="L11" i="2" s="1"/>
  <c r="L49" i="2" s="1"/>
  <c r="AB76" i="5"/>
  <c r="L29" i="2" s="1"/>
  <c r="AA76" i="5"/>
  <c r="K11" i="2" s="1"/>
  <c r="Z76" i="5"/>
  <c r="K29" i="2" s="1"/>
  <c r="Y76" i="5"/>
  <c r="J11" i="2" s="1"/>
  <c r="J49" i="2" s="1"/>
  <c r="X76" i="5"/>
  <c r="J29" i="2" s="1"/>
  <c r="W76" i="5"/>
  <c r="I11" i="2" s="1"/>
  <c r="V76" i="5"/>
  <c r="I29" i="2" s="1"/>
  <c r="U76" i="5"/>
  <c r="H11" i="2" s="1"/>
  <c r="H49" i="2" s="1"/>
  <c r="T76" i="5"/>
  <c r="H29" i="2" s="1"/>
  <c r="S76" i="5"/>
  <c r="G11" i="2" s="1"/>
  <c r="R76" i="5"/>
  <c r="G29" i="2" s="1"/>
  <c r="Q76" i="5"/>
  <c r="F11" i="2" s="1"/>
  <c r="F49" i="2" s="1"/>
  <c r="P76" i="5"/>
  <c r="F29" i="2" s="1"/>
  <c r="O76" i="5"/>
  <c r="E11" i="2" s="1"/>
  <c r="L76" i="5"/>
  <c r="D29" i="2" s="1"/>
  <c r="I76" i="5"/>
  <c r="H76" i="5"/>
  <c r="G76" i="5"/>
  <c r="F76" i="5"/>
  <c r="E76" i="5"/>
  <c r="D76" i="5"/>
  <c r="BG80" i="1"/>
  <c r="BF80" i="1"/>
  <c r="BE80" i="1"/>
  <c r="BD80" i="1"/>
  <c r="BC80" i="1"/>
  <c r="BB80" i="1"/>
  <c r="BA80" i="1"/>
  <c r="AZ80" i="1"/>
  <c r="AY80" i="1"/>
  <c r="AX80" i="1"/>
  <c r="AW80" i="1"/>
  <c r="AV80" i="1"/>
  <c r="AU80" i="1"/>
  <c r="AT80" i="1"/>
  <c r="AS80" i="1"/>
  <c r="AR80" i="1"/>
  <c r="AQ80" i="1"/>
  <c r="AP80" i="1"/>
  <c r="AO80" i="1"/>
  <c r="AN80" i="1"/>
  <c r="AK80" i="1"/>
  <c r="AJ80" i="1"/>
  <c r="BG79" i="1"/>
  <c r="BF79" i="1"/>
  <c r="BE79" i="1"/>
  <c r="BD79" i="1"/>
  <c r="BC79" i="1"/>
  <c r="BB79" i="1"/>
  <c r="BA79" i="1"/>
  <c r="AZ79" i="1"/>
  <c r="AY79" i="1"/>
  <c r="AX79" i="1"/>
  <c r="AW79" i="1"/>
  <c r="AV79" i="1"/>
  <c r="AU79" i="1"/>
  <c r="AT79" i="1"/>
  <c r="AS79" i="1"/>
  <c r="AR79" i="1"/>
  <c r="AQ79" i="1"/>
  <c r="AP79" i="1"/>
  <c r="AO79" i="1"/>
  <c r="AN79" i="1"/>
  <c r="AK79" i="1"/>
  <c r="AJ79" i="1"/>
  <c r="BG78" i="1"/>
  <c r="BF78" i="1"/>
  <c r="BE78" i="1"/>
  <c r="BD78" i="1"/>
  <c r="BC78" i="1"/>
  <c r="BB78" i="1"/>
  <c r="BA78" i="1"/>
  <c r="AZ78" i="1"/>
  <c r="AY78" i="1"/>
  <c r="AX78" i="1"/>
  <c r="AW78" i="1"/>
  <c r="AV78" i="1"/>
  <c r="AU78" i="1"/>
  <c r="AT78" i="1"/>
  <c r="AS78" i="1"/>
  <c r="AR78" i="1"/>
  <c r="AQ78" i="1"/>
  <c r="AP78" i="1"/>
  <c r="AO78" i="1"/>
  <c r="AN78" i="1"/>
  <c r="AK78" i="1"/>
  <c r="AJ78" i="1"/>
  <c r="BG77" i="1"/>
  <c r="BF77" i="1"/>
  <c r="BE77" i="1"/>
  <c r="BD77" i="1"/>
  <c r="BC77" i="1"/>
  <c r="BB77" i="1"/>
  <c r="BA77" i="1"/>
  <c r="AZ77" i="1"/>
  <c r="AY77" i="1"/>
  <c r="AX77" i="1"/>
  <c r="AW77" i="1"/>
  <c r="AV77" i="1"/>
  <c r="AU77" i="1"/>
  <c r="AT77" i="1"/>
  <c r="AS77" i="1"/>
  <c r="AR77" i="1"/>
  <c r="AQ77" i="1"/>
  <c r="AP77" i="1"/>
  <c r="AO77" i="1"/>
  <c r="AN77" i="1"/>
  <c r="AK77" i="1"/>
  <c r="AJ77" i="1"/>
  <c r="BG76" i="1"/>
  <c r="AC28" i="2" s="1"/>
  <c r="BF76" i="1"/>
  <c r="AB10" i="2" s="1"/>
  <c r="BE76" i="1"/>
  <c r="AB28" i="2" s="1"/>
  <c r="BD76" i="1"/>
  <c r="AA10" i="2" s="1"/>
  <c r="BC76" i="1"/>
  <c r="AA28" i="2" s="1"/>
  <c r="BB76" i="1"/>
  <c r="Z10" i="2" s="1"/>
  <c r="BA76" i="1"/>
  <c r="Z28" i="2" s="1"/>
  <c r="AZ76" i="1"/>
  <c r="Y10" i="2" s="1"/>
  <c r="AY76" i="1"/>
  <c r="Y28" i="2" s="1"/>
  <c r="AX76" i="1"/>
  <c r="X10" i="2" s="1"/>
  <c r="AW76" i="1"/>
  <c r="X28" i="2" s="1"/>
  <c r="AV76" i="1"/>
  <c r="W10" i="2" s="1"/>
  <c r="AU76" i="1"/>
  <c r="W28" i="2" s="1"/>
  <c r="AT76" i="1"/>
  <c r="V10" i="2" s="1"/>
  <c r="AS76" i="1"/>
  <c r="V28" i="2" s="1"/>
  <c r="AR76" i="1"/>
  <c r="U10" i="2" s="1"/>
  <c r="AQ76" i="1"/>
  <c r="U28" i="2" s="1"/>
  <c r="AP76" i="1"/>
  <c r="T10" i="2" s="1"/>
  <c r="AO76" i="1"/>
  <c r="T28" i="2" s="1"/>
  <c r="AN76" i="1"/>
  <c r="S10" i="2" s="1"/>
  <c r="AK76" i="1"/>
  <c r="R28" i="2" s="1"/>
  <c r="AJ76" i="1"/>
  <c r="Q10" i="2" s="1"/>
  <c r="AH80" i="1"/>
  <c r="AG80" i="1"/>
  <c r="AF80" i="1"/>
  <c r="AE80" i="1"/>
  <c r="AD80" i="1"/>
  <c r="AC80" i="1"/>
  <c r="AB80" i="1"/>
  <c r="AA80" i="1"/>
  <c r="Z80" i="1"/>
  <c r="Y80" i="1"/>
  <c r="X80" i="1"/>
  <c r="W80" i="1"/>
  <c r="V80" i="1"/>
  <c r="U80" i="1"/>
  <c r="T80" i="1"/>
  <c r="S80" i="1"/>
  <c r="R80" i="1"/>
  <c r="Q80" i="1"/>
  <c r="P80" i="1"/>
  <c r="O80" i="1"/>
  <c r="I80" i="1"/>
  <c r="H80" i="1"/>
  <c r="G80" i="1"/>
  <c r="F80" i="1"/>
  <c r="E80" i="1"/>
  <c r="AH79" i="1"/>
  <c r="AG79" i="1"/>
  <c r="AF79" i="1"/>
  <c r="AE79" i="1"/>
  <c r="AD79" i="1"/>
  <c r="AC79" i="1"/>
  <c r="AB79" i="1"/>
  <c r="AA79" i="1"/>
  <c r="Z79" i="1"/>
  <c r="Y79" i="1"/>
  <c r="X79" i="1"/>
  <c r="W79" i="1"/>
  <c r="V79" i="1"/>
  <c r="U79" i="1"/>
  <c r="T79" i="1"/>
  <c r="S79" i="1"/>
  <c r="R79" i="1"/>
  <c r="Q79" i="1"/>
  <c r="P79" i="1"/>
  <c r="O79" i="1"/>
  <c r="I79" i="1"/>
  <c r="H79" i="1"/>
  <c r="G79" i="1"/>
  <c r="F79" i="1"/>
  <c r="E79" i="1"/>
  <c r="AH78" i="1"/>
  <c r="AG78" i="1"/>
  <c r="AF78" i="1"/>
  <c r="AE78" i="1"/>
  <c r="AD78" i="1"/>
  <c r="AC78" i="1"/>
  <c r="AB78" i="1"/>
  <c r="AA78" i="1"/>
  <c r="Z78" i="1"/>
  <c r="Y78" i="1"/>
  <c r="X78" i="1"/>
  <c r="W78" i="1"/>
  <c r="V78" i="1"/>
  <c r="U78" i="1"/>
  <c r="T78" i="1"/>
  <c r="S78" i="1"/>
  <c r="R78" i="1"/>
  <c r="Q78" i="1"/>
  <c r="P78" i="1"/>
  <c r="O78" i="1"/>
  <c r="I78" i="1"/>
  <c r="H78" i="1"/>
  <c r="G78" i="1"/>
  <c r="F78" i="1"/>
  <c r="E78" i="1"/>
  <c r="AH77" i="1"/>
  <c r="AG77" i="1"/>
  <c r="AF77" i="1"/>
  <c r="AE77" i="1"/>
  <c r="AD77" i="1"/>
  <c r="AC77" i="1"/>
  <c r="AB77" i="1"/>
  <c r="AA77" i="1"/>
  <c r="Z77" i="1"/>
  <c r="Y77" i="1"/>
  <c r="X77" i="1"/>
  <c r="W77" i="1"/>
  <c r="V77" i="1"/>
  <c r="U77" i="1"/>
  <c r="T77" i="1"/>
  <c r="S77" i="1"/>
  <c r="R77" i="1"/>
  <c r="Q77" i="1"/>
  <c r="P77" i="1"/>
  <c r="O77" i="1"/>
  <c r="I77" i="1"/>
  <c r="H77" i="1"/>
  <c r="G77" i="1"/>
  <c r="F77" i="1"/>
  <c r="E77" i="1"/>
  <c r="AH76" i="1"/>
  <c r="O28" i="2" s="1"/>
  <c r="AG76" i="1"/>
  <c r="N10" i="2" s="1"/>
  <c r="N48" i="2" s="1"/>
  <c r="AF76" i="1"/>
  <c r="N28" i="2" s="1"/>
  <c r="AE76" i="1"/>
  <c r="M10" i="2" s="1"/>
  <c r="M48" i="2" s="1"/>
  <c r="AD76" i="1"/>
  <c r="M28" i="2" s="1"/>
  <c r="AC76" i="1"/>
  <c r="L10" i="2" s="1"/>
  <c r="L48" i="2" s="1"/>
  <c r="AB76" i="1"/>
  <c r="L28" i="2" s="1"/>
  <c r="AA76" i="1"/>
  <c r="K10" i="2" s="1"/>
  <c r="K48" i="2" s="1"/>
  <c r="Z76" i="1"/>
  <c r="K28" i="2" s="1"/>
  <c r="Y76" i="1"/>
  <c r="J10" i="2" s="1"/>
  <c r="J48" i="2" s="1"/>
  <c r="X76" i="1"/>
  <c r="J28" i="2" s="1"/>
  <c r="W76" i="1"/>
  <c r="I10" i="2" s="1"/>
  <c r="I48" i="2" s="1"/>
  <c r="V76" i="1"/>
  <c r="I28" i="2" s="1"/>
  <c r="U76" i="1"/>
  <c r="H10" i="2" s="1"/>
  <c r="H48" i="2" s="1"/>
  <c r="T76" i="1"/>
  <c r="H28" i="2" s="1"/>
  <c r="S76" i="1"/>
  <c r="G10" i="2" s="1"/>
  <c r="G48" i="2" s="1"/>
  <c r="R76" i="1"/>
  <c r="G28" i="2" s="1"/>
  <c r="Q76" i="1"/>
  <c r="F10" i="2" s="1"/>
  <c r="F48" i="2" s="1"/>
  <c r="P76" i="1"/>
  <c r="F28" i="2" s="1"/>
  <c r="O76" i="1"/>
  <c r="E10" i="2" s="1"/>
  <c r="E48" i="2" s="1"/>
  <c r="I76" i="1"/>
  <c r="H76" i="1"/>
  <c r="G76" i="1"/>
  <c r="F76" i="1"/>
  <c r="E76" i="1"/>
  <c r="D80" i="1"/>
  <c r="D79" i="1"/>
  <c r="D78" i="1"/>
  <c r="D77" i="1"/>
  <c r="D76" i="1"/>
  <c r="N74" i="7"/>
  <c r="M74" i="7"/>
  <c r="N59" i="7"/>
  <c r="M59" i="7"/>
  <c r="AM55" i="7"/>
  <c r="AL55" i="7"/>
  <c r="N55" i="7"/>
  <c r="M55" i="7"/>
  <c r="J26" i="7"/>
  <c r="I26" i="7"/>
  <c r="L22" i="7"/>
  <c r="K22" i="7"/>
  <c r="L21" i="7"/>
  <c r="K21" i="7"/>
  <c r="L20" i="7"/>
  <c r="K20" i="7"/>
  <c r="L16" i="7"/>
  <c r="K16" i="7"/>
  <c r="L15" i="7"/>
  <c r="K15" i="7"/>
  <c r="L14" i="7"/>
  <c r="K14" i="7"/>
  <c r="L13" i="7"/>
  <c r="K13" i="7"/>
  <c r="L12" i="7"/>
  <c r="K12" i="7"/>
  <c r="N11" i="7"/>
  <c r="M11" i="7"/>
  <c r="N10" i="7"/>
  <c r="M10" i="7"/>
  <c r="M9" i="5"/>
  <c r="N9" i="5"/>
  <c r="N76" i="5" s="1"/>
  <c r="E29" i="2" s="1"/>
  <c r="K10" i="5"/>
  <c r="K77" i="5" s="1"/>
  <c r="L10" i="5"/>
  <c r="K11" i="5"/>
  <c r="L11" i="5"/>
  <c r="L78" i="5" s="1"/>
  <c r="K12" i="5"/>
  <c r="L12" i="5"/>
  <c r="K13" i="5"/>
  <c r="L13" i="5"/>
  <c r="K14" i="5"/>
  <c r="L14" i="5"/>
  <c r="M16" i="5"/>
  <c r="N16" i="5"/>
  <c r="K18" i="5"/>
  <c r="L18" i="5"/>
  <c r="I22" i="5"/>
  <c r="J22" i="5"/>
  <c r="J77" i="5" s="1"/>
  <c r="M59" i="5"/>
  <c r="M76" i="5" s="1"/>
  <c r="D11" i="2" s="1"/>
  <c r="D49" i="2" s="1"/>
  <c r="N59" i="5"/>
  <c r="AL59" i="5"/>
  <c r="AL76" i="5" s="1"/>
  <c r="AM59" i="5"/>
  <c r="AM78" i="5" s="1"/>
  <c r="M63" i="5"/>
  <c r="N63" i="5"/>
  <c r="N69" i="1"/>
  <c r="M69" i="1"/>
  <c r="J26" i="1"/>
  <c r="J80" i="1" s="1"/>
  <c r="I26" i="1"/>
  <c r="F49" i="3"/>
  <c r="E49" i="3"/>
  <c r="J48" i="3"/>
  <c r="I48" i="3"/>
  <c r="H48" i="3"/>
  <c r="G48" i="3"/>
  <c r="F48" i="3"/>
  <c r="E48" i="3"/>
  <c r="AL65" i="1"/>
  <c r="AL80" i="1" s="1"/>
  <c r="AM65" i="1"/>
  <c r="AM80" i="1" s="1"/>
  <c r="N65" i="1"/>
  <c r="M65" i="1"/>
  <c r="I7" i="3"/>
  <c r="G7" i="3"/>
  <c r="L22" i="1"/>
  <c r="K22" i="1"/>
  <c r="L20" i="1"/>
  <c r="K20" i="1"/>
  <c r="L21" i="1"/>
  <c r="K21" i="1"/>
  <c r="N17" i="1"/>
  <c r="M17" i="1"/>
  <c r="L15" i="1"/>
  <c r="L14" i="1"/>
  <c r="L13" i="1"/>
  <c r="L12" i="1"/>
  <c r="L11" i="1"/>
  <c r="L79" i="1" s="1"/>
  <c r="K15" i="1"/>
  <c r="K14" i="1"/>
  <c r="K13" i="1"/>
  <c r="K12" i="1"/>
  <c r="K77" i="1" s="1"/>
  <c r="K11" i="1"/>
  <c r="N10" i="1"/>
  <c r="N9" i="1"/>
  <c r="N80" i="1" s="1"/>
  <c r="M10" i="1"/>
  <c r="M80" i="1" s="1"/>
  <c r="M9" i="1"/>
  <c r="K78" i="1" l="1"/>
  <c r="M77" i="5"/>
  <c r="J78" i="5"/>
  <c r="N78" i="5"/>
  <c r="M77" i="1"/>
  <c r="K80" i="1"/>
  <c r="AM80" i="5"/>
  <c r="AM79" i="5"/>
  <c r="L76" i="1"/>
  <c r="D28" i="2" s="1"/>
  <c r="N77" i="1"/>
  <c r="L78" i="1"/>
  <c r="N77" i="5"/>
  <c r="AM77" i="5"/>
  <c r="K78" i="5"/>
  <c r="F77" i="3"/>
  <c r="F78" i="3"/>
  <c r="F79" i="3"/>
  <c r="F80" i="3"/>
  <c r="F76" i="3"/>
  <c r="J67" i="7"/>
  <c r="J65" i="7"/>
  <c r="J63" i="7"/>
  <c r="J66" i="7"/>
  <c r="J64" i="7"/>
  <c r="K76" i="1"/>
  <c r="C10" i="2" s="1"/>
  <c r="C48" i="2" s="1"/>
  <c r="M79" i="1"/>
  <c r="J80" i="5"/>
  <c r="J79" i="5"/>
  <c r="J79" i="1"/>
  <c r="I80" i="3"/>
  <c r="I76" i="3"/>
  <c r="I77" i="3"/>
  <c r="I78" i="3"/>
  <c r="I79" i="3"/>
  <c r="AL79" i="5"/>
  <c r="AL80" i="5"/>
  <c r="M79" i="5"/>
  <c r="M80" i="5"/>
  <c r="K79" i="1"/>
  <c r="AL76" i="1"/>
  <c r="R10" i="2" s="1"/>
  <c r="AL77" i="1"/>
  <c r="AL78" i="1"/>
  <c r="AL79" i="1"/>
  <c r="J76" i="5"/>
  <c r="J77" i="3"/>
  <c r="J78" i="3"/>
  <c r="J79" i="3"/>
  <c r="J80" i="3"/>
  <c r="J76" i="3"/>
  <c r="K79" i="5"/>
  <c r="K80" i="5"/>
  <c r="N67" i="7"/>
  <c r="N65" i="7"/>
  <c r="N63" i="7"/>
  <c r="E31" i="2" s="1"/>
  <c r="N66" i="7"/>
  <c r="N64" i="7"/>
  <c r="L66" i="7"/>
  <c r="L64" i="7"/>
  <c r="L67" i="7"/>
  <c r="L65" i="7"/>
  <c r="L63" i="7"/>
  <c r="D31" i="2" s="1"/>
  <c r="AM67" i="7"/>
  <c r="AM66" i="7"/>
  <c r="AM65" i="7"/>
  <c r="AM64" i="7"/>
  <c r="AM63" i="7"/>
  <c r="N94" i="7"/>
  <c r="N92" i="7"/>
  <c r="N95" i="7"/>
  <c r="N93" i="7"/>
  <c r="N91" i="7"/>
  <c r="E32" i="2" s="1"/>
  <c r="G78" i="3"/>
  <c r="G79" i="3"/>
  <c r="G80" i="3"/>
  <c r="G76" i="3"/>
  <c r="G77" i="3"/>
  <c r="N80" i="5"/>
  <c r="N79" i="5"/>
  <c r="J77" i="1"/>
  <c r="N79" i="1"/>
  <c r="L80" i="1"/>
  <c r="H79" i="3"/>
  <c r="H80" i="3"/>
  <c r="H76" i="3"/>
  <c r="H77" i="3"/>
  <c r="H78" i="3"/>
  <c r="I79" i="5"/>
  <c r="I80" i="5"/>
  <c r="M76" i="1"/>
  <c r="D10" i="2" s="1"/>
  <c r="M78" i="1"/>
  <c r="AM76" i="5"/>
  <c r="E80" i="3"/>
  <c r="E76" i="3"/>
  <c r="E77" i="3"/>
  <c r="E78" i="3"/>
  <c r="E79" i="3"/>
  <c r="L79" i="5"/>
  <c r="L80" i="5"/>
  <c r="M66" i="7"/>
  <c r="M64" i="7"/>
  <c r="M67" i="7"/>
  <c r="M65" i="7"/>
  <c r="M63" i="7"/>
  <c r="D13" i="2" s="1"/>
  <c r="D51" i="2" s="1"/>
  <c r="K67" i="7"/>
  <c r="K65" i="7"/>
  <c r="K63" i="7"/>
  <c r="C13" i="2" s="1"/>
  <c r="C51" i="2" s="1"/>
  <c r="K66" i="7"/>
  <c r="K64" i="7"/>
  <c r="I66" i="7"/>
  <c r="I64" i="7"/>
  <c r="I67" i="7"/>
  <c r="I65" i="7"/>
  <c r="I63" i="7"/>
  <c r="AL67" i="7"/>
  <c r="AL66" i="7"/>
  <c r="AL65" i="7"/>
  <c r="AL64" i="7"/>
  <c r="AL63" i="7"/>
  <c r="M94" i="7"/>
  <c r="M92" i="7"/>
  <c r="M95" i="7"/>
  <c r="M93" i="7"/>
  <c r="M91" i="7"/>
  <c r="D14" i="2" s="1"/>
  <c r="J76" i="1"/>
  <c r="N76" i="1"/>
  <c r="E28" i="2" s="1"/>
  <c r="L77" i="1"/>
  <c r="J78" i="1"/>
  <c r="N78" i="1"/>
  <c r="AM76" i="1"/>
  <c r="S28" i="2" s="1"/>
  <c r="AM77" i="1"/>
  <c r="AM78" i="1"/>
  <c r="AM79" i="1"/>
  <c r="K76" i="5"/>
  <c r="C11" i="2" s="1"/>
  <c r="C49" i="2" s="1"/>
  <c r="E49" i="2"/>
  <c r="G49" i="2"/>
  <c r="I49" i="2"/>
  <c r="K49" i="2"/>
  <c r="M49" i="2"/>
  <c r="L77" i="5"/>
  <c r="I78" i="5"/>
  <c r="M78" i="5"/>
  <c r="AL78" i="5"/>
  <c r="E52" i="2"/>
  <c r="F50" i="2"/>
  <c r="H50" i="2"/>
  <c r="J50" i="2"/>
  <c r="L50" i="2"/>
  <c r="N50" i="2"/>
  <c r="D60" i="2"/>
  <c r="F60" i="2"/>
  <c r="H60" i="2"/>
  <c r="J60" i="2"/>
  <c r="L60" i="2"/>
  <c r="N60" i="2"/>
  <c r="F50" i="8"/>
  <c r="F80" i="9"/>
  <c r="E77" i="9"/>
  <c r="N51" i="2"/>
  <c r="D52" i="2"/>
  <c r="F52" i="2"/>
  <c r="I52" i="2"/>
  <c r="M52" i="2"/>
  <c r="F77" i="9"/>
  <c r="H77" i="9"/>
  <c r="J77" i="9"/>
  <c r="E78" i="9"/>
  <c r="G78" i="9"/>
  <c r="I78" i="9"/>
  <c r="F79" i="9"/>
  <c r="H79" i="9"/>
  <c r="J79" i="9"/>
  <c r="E80" i="9"/>
  <c r="G80" i="9"/>
  <c r="I80" i="9"/>
  <c r="F81" i="9"/>
  <c r="H81" i="9"/>
  <c r="J81" i="9"/>
  <c r="G77" i="9"/>
  <c r="I77" i="9"/>
  <c r="F78" i="9"/>
  <c r="H78" i="9"/>
  <c r="J78" i="9"/>
  <c r="E79" i="9"/>
  <c r="G79" i="9"/>
  <c r="I79" i="9"/>
  <c r="I50" i="8"/>
  <c r="F46" i="8"/>
  <c r="H46" i="8"/>
  <c r="J46" i="8"/>
  <c r="F47" i="8"/>
  <c r="H47" i="8"/>
  <c r="J47" i="8"/>
  <c r="F48" i="8"/>
  <c r="H48" i="8"/>
  <c r="J48" i="8"/>
  <c r="F49" i="8"/>
  <c r="H49" i="8"/>
  <c r="J49" i="8"/>
  <c r="E46" i="8"/>
  <c r="G46" i="8"/>
  <c r="I46" i="8"/>
  <c r="E47" i="8"/>
  <c r="G47" i="8"/>
  <c r="I47" i="8"/>
  <c r="E48" i="8"/>
  <c r="G48" i="8"/>
  <c r="I48" i="8"/>
  <c r="E49" i="8"/>
  <c r="G49" i="8"/>
  <c r="I49" i="8"/>
  <c r="L92" i="5"/>
  <c r="D30" i="2" s="1"/>
  <c r="N92" i="5"/>
  <c r="E30" i="2" s="1"/>
  <c r="K93" i="5"/>
  <c r="M93" i="5"/>
  <c r="L94" i="5"/>
  <c r="N94" i="5"/>
  <c r="K95" i="5"/>
  <c r="M95" i="5"/>
  <c r="L96" i="5"/>
  <c r="N96" i="5"/>
  <c r="K92" i="5"/>
  <c r="C12" i="2" s="1"/>
  <c r="C50" i="2" s="1"/>
  <c r="M92" i="5"/>
  <c r="D12" i="2" s="1"/>
  <c r="D50" i="2" s="1"/>
  <c r="L93" i="5"/>
  <c r="N93" i="5"/>
  <c r="K94" i="5"/>
  <c r="M94" i="5"/>
  <c r="D48" i="2" l="1"/>
</calcChain>
</file>

<file path=xl/sharedStrings.xml><?xml version="1.0" encoding="utf-8"?>
<sst xmlns="http://schemas.openxmlformats.org/spreadsheetml/2006/main" count="2123" uniqueCount="197">
  <si>
    <t>Stride Length (m)</t>
  </si>
  <si>
    <t>Speed (m/s)</t>
  </si>
  <si>
    <t>Cadence (steps/min)</t>
  </si>
  <si>
    <t>Step Length (m)</t>
  </si>
  <si>
    <t>Stance time (s)</t>
  </si>
  <si>
    <t>Swing Time (s)</t>
  </si>
  <si>
    <t>Stance %</t>
  </si>
  <si>
    <t>Swing %</t>
  </si>
  <si>
    <t>Double Support Time (s)</t>
  </si>
  <si>
    <t>Step Width (m)</t>
  </si>
  <si>
    <t>Study</t>
  </si>
  <si>
    <t>Sex</t>
  </si>
  <si>
    <t>Weight (kg)</t>
  </si>
  <si>
    <t>Height (m)</t>
  </si>
  <si>
    <t>Prosthetic side</t>
  </si>
  <si>
    <t>Intact side</t>
  </si>
  <si>
    <t>Age (years)</t>
  </si>
  <si>
    <t>Mean</t>
  </si>
  <si>
    <t>Stdev</t>
  </si>
  <si>
    <t>M</t>
  </si>
  <si>
    <t>Stride time (s)</t>
  </si>
  <si>
    <t>Double Support %</t>
  </si>
  <si>
    <t>Bateni H, Olney SJ. Kinematic and Kinetic Variations of Below-Knee Amputee Gait. Journal of Prosthetics and Orthotics. 2002;14(1):2-10.</t>
  </si>
  <si>
    <t>Nadeau S, McFayden BJ,  Malouin F. Frontal and sagittal plane of the stair climbing task in healthy adults aged over 40 years: What are the challenges compared to level walking? Clinical Biomechanics 2003;18:950-959.</t>
  </si>
  <si>
    <t>Isakov E, Keren O, Benjuya N. Trans–tibial amputee gait: Time–distance parameters and EMG activity. Prosthetics and Orthotics International. 2000; 24(3): 216-220.</t>
  </si>
  <si>
    <t>N</t>
  </si>
  <si>
    <t>Jaegers SMHJ, Arendzen JH, de Jongh HJ. Prosthetic Gait of Unilateral Transfemoral Amputees: A Kinematic Study. Archives of Physical Medicine and Rehabilitation. 1995;76:736-743.</t>
  </si>
  <si>
    <t>Notes</t>
  </si>
  <si>
    <t>Comfortable speed</t>
  </si>
  <si>
    <t>Fast speed</t>
  </si>
  <si>
    <t>M=5,F=6</t>
  </si>
  <si>
    <t>SACH foot</t>
  </si>
  <si>
    <t>Flex-Foot  foot</t>
  </si>
  <si>
    <t>STEN  foot</t>
  </si>
  <si>
    <t>SEATTLE  foot</t>
  </si>
  <si>
    <t>CC  foot</t>
  </si>
  <si>
    <t xml:space="preserve">Torburn L, Perry J, Ayyappa E, Shanfield SL. Below-knee amputee gait with dynamic elastic response prosthetic feet: a pilot study. Journal of Rehabilitation Research and Development. 1990;27:369–84. 
</t>
  </si>
  <si>
    <t xml:space="preserve">Kovac I, Medved V, Ostojić L. Spatial, temporal and kinematic characteristics of traumatic transtibial amputees’ gait. Collegium antropologicum. 2010;34:205–13. 
</t>
  </si>
  <si>
    <t>Highsmith MJ, Schulz BW, Hart-Hughes S, Latlief GA, Phillips SL. Differences in the Spatiotemporal Parameters of Transtibial and Transfemoral Amputee Gait. Journal of Prosthetics and Orthotics. 2010;22:26–30.</t>
  </si>
  <si>
    <t>M=11,F=3</t>
  </si>
  <si>
    <t>Natural speed</t>
  </si>
  <si>
    <t xml:space="preserve">Isakov E, Burger H, Krajnik J, Gregoric M, Marincek C. Influence of speed on gait parameters and on symmetry in transtibial amputees. Prosthetics and Orthotics International. 1996;20:153–8. 
</t>
  </si>
  <si>
    <t>Slow speed</t>
  </si>
  <si>
    <t xml:space="preserve">Majumdar K, Lenka PK, Kumar R. Variability of Gait Parameters of Unilateral Trans-tibial Amputees in Different Walking Speeds. Indian Journal of Physical Medicine and Rehabilitation. 2008;19:37–42. 
</t>
  </si>
  <si>
    <t>M=3,F=1</t>
  </si>
  <si>
    <t>Group 1 pretest</t>
  </si>
  <si>
    <t>Group 2 pretest</t>
  </si>
  <si>
    <t>M=2,F=1</t>
  </si>
  <si>
    <t xml:space="preserve">Morris EA. Gait analysis techniques to understand the effect of a hip strength improving program on lower-limb amputees [Internet] [Thesis]. University of Illinois; 2011.
</t>
  </si>
  <si>
    <t xml:space="preserve">Hubbard WA, McElroy GK. Benchmark data for elderly, vascular trans-tibial amputees after rehabilitation. Prosthetics and Orthotics International. 1994;18(3):142–9. 
</t>
  </si>
  <si>
    <t>Elderly vascular</t>
  </si>
  <si>
    <t xml:space="preserve">Lemaire ED, Fisher FR, Robertson DGE. Gait patterns of elderly men with trans-tibial-amputations. Prosthetics and Orthotics International. 1993;17(1):27–37. 
</t>
  </si>
  <si>
    <t>Self selected speed</t>
  </si>
  <si>
    <t xml:space="preserve">Seyedali M, Czerniecki JM, Morgenroth DC, Hahn ME. Co-contraction patterns of trans-tibial amputee ankle and knee musculature during gait. Journal of NeuroEngineering and Rehabilitation. 2012;9(1):29. 
</t>
  </si>
  <si>
    <t>Max</t>
  </si>
  <si>
    <t>Min</t>
  </si>
  <si>
    <t>Count</t>
  </si>
  <si>
    <t>Hale SA. Analysis of the Swing Phase Dynamics and Muscular Effort of the Above-Knee Amputee for Varying Prosthetic Shank Loads. Prosthetics and Orthotics International. 1990;14:125-135.</t>
  </si>
  <si>
    <t xml:space="preserve">Zuniga EN, Leavitt LA, Calvert JC, Canzoneri J, Peterson CR. Gait patterns in above-knee amputees. Archives of physical medicine and rehabilitation. 1972;53(8):373. 
</t>
  </si>
  <si>
    <t>Self selected speed, constant fricton knee</t>
  </si>
  <si>
    <t>Slow speed, constant fricton knee</t>
  </si>
  <si>
    <t>Fast speed, constant fricton knee</t>
  </si>
  <si>
    <t xml:space="preserve">Murray MP, Mollinger LA, Sepic SB, Gardner GM, Linder MT. Gait patterns in above-knee amputee patients: hydraulic swing control vs constant-friction knee components. Arch Phys Med Rehabil. 1983;64(8):339–45. 
</t>
  </si>
  <si>
    <t>Self selected speed, hydraulic knee</t>
  </si>
  <si>
    <t>Fast speed, hydraulic knee</t>
  </si>
  <si>
    <t>Slow speed, hydraulic knee</t>
  </si>
  <si>
    <t xml:space="preserve">Murray MP, Sepic SB, Gardner GM, Mollinger LA. Gait patterns of above-knee amputees using constant-friction knee components. Bulletin of prosthetics Research. 1980;10:35. 
</t>
  </si>
  <si>
    <t>James U, Oberg K. Prosthetic gait pattern in unilateral above-knee amputees. Scandinavian journal of rehabilitation medicine. 1973;5(1):35.</t>
  </si>
  <si>
    <t>Winter DA, Sienko SE. Biomechanics of below-knee amputee gait. Journal of Biomechanics. 1988;21(5):361–7.</t>
  </si>
  <si>
    <t>Schmalz T, Blumentritt S, Jarasch R. Energy expenditure and biomechanical characteristics of lower limb amputee gait:: The influence of prosthetic alignment and different prosthetic components. Gait &amp; Posture. 2002 Dec;16(3):255–63.</t>
  </si>
  <si>
    <t>1D25, Otto Bock</t>
  </si>
  <si>
    <t>3R80, Otto Bock</t>
  </si>
  <si>
    <t>Traumatic</t>
  </si>
  <si>
    <t>Godfrey CM, Jousse AT, Brett R, Butler JF. A comparison of some gait characteristics with six knee joints. Orthot Prosthet. 1975;29:33–8.</t>
  </si>
  <si>
    <t>Kolman Bock Blatchford</t>
  </si>
  <si>
    <t>Mauch SNS</t>
  </si>
  <si>
    <t>Dynaflex Hosmer</t>
  </si>
  <si>
    <t>Waters RL, Perry J, Antonelli D, Hislop H. Energy cost of walking of amputees: the influence of level of amputation. J Bone Joint Surg Am. 1976;58(1):42–6.</t>
  </si>
  <si>
    <t>Vascular</t>
  </si>
  <si>
    <t>Symes Vascular</t>
  </si>
  <si>
    <t>Barth DG, Schumacher L, Thomas SS. Gait analysis and energy cost of below-knee amputees wearing six different prosthetic feet. JPO: Journal of Prosthetics and Orthotics. 1992;4(2):63–75.</t>
  </si>
  <si>
    <t>Snyder RD, Powers CM, Fountain C, Perry J. The effect of five prosthetic feet on the gait and loading of the sound limb in dysvascular below-knee amputees. Journal of rehabilitation research and development. 1995;32:309–15.</t>
  </si>
  <si>
    <t>Diabetic - SACH</t>
  </si>
  <si>
    <t>Diabetic - Flexfoot</t>
  </si>
  <si>
    <t>Diabetic - Carbon Copy II</t>
  </si>
  <si>
    <t>Diabetic - Seattle Lite</t>
  </si>
  <si>
    <t>Diabetic - Quantum</t>
  </si>
  <si>
    <t>Segal AD, Orendurff MS, Klute GK, McDowell ML, Pecoraro JA, Shofer J, et al. Kinematic and kinetic comparisons of transfemoral amputee gait using C-Leg® and Mauch SNS® prosthetic knees. Journal of rehabilitation research and development. 2006;43(7):857.</t>
  </si>
  <si>
    <t>M=7, F=1</t>
  </si>
  <si>
    <t>Mauch SNS - 1.11 m/s controlled speed</t>
  </si>
  <si>
    <t>C-Leg - 1.11 m/s controlled speed</t>
  </si>
  <si>
    <t>Mauch SNS - self selected speed</t>
  </si>
  <si>
    <t>C-Leg - self selected speed</t>
  </si>
  <si>
    <t>Colborne GR, Naumann S, Longmuir PE, Berbrayer D. Analysis of mechanical and metabolic factors in the gait of congenital below knee amputees: A comparison of the SACH and Seattle feet. American Journal of Physical Medicine &amp; Rehabilitation. 1992;71(5):272–8.</t>
  </si>
  <si>
    <t>M=4, F=4</t>
  </si>
  <si>
    <t>Congenital - SACH</t>
  </si>
  <si>
    <t>Congenital - Seattle</t>
  </si>
  <si>
    <t>Powers CM, Rao S, Perry J. Knee kinetics in trans-tibial amputee gait. Gait &amp; Posture. 1998 Aug;8(1):1–7.</t>
  </si>
  <si>
    <t>Sadeghi H, Allard P, Duhaime M. Muscle power compensatory mechanisms in below-knee amputee gait. American journal of physical medicine &amp; rehabilitation. 2001;80(1):25–32.</t>
  </si>
  <si>
    <t>Van der Linden ML, Solomonidis SE, Spence WD, Li N, Paul JP. A methodology for studying the effects of various types of prosthetic feet on the biomechanics of trans-femoral amputee gait. Journal of Biomechanics. 1999 Sep;32(9):877–89.</t>
  </si>
  <si>
    <t>Normal Speed Seattle Light</t>
  </si>
  <si>
    <t>Normal Speed - Multiflex</t>
  </si>
  <si>
    <t>Normal Speed - Carbon Copy III</t>
  </si>
  <si>
    <t>Fast Speed - Seattle Light</t>
  </si>
  <si>
    <t>Fast Speed - Springlite</t>
  </si>
  <si>
    <t>Fast Speed - carbon Copy III</t>
  </si>
  <si>
    <t>Fast Speed - Multiflex</t>
  </si>
  <si>
    <t>Normal Speed - Springlite</t>
  </si>
  <si>
    <t>Zmitrewicz RJ, Neptune RR, Walden JG, Rogers WE, Bosker GW. The Effect of Foot and Ankle Prosthetic Components on Braking and Propulsive Impulses During Transtibial Amputee Gait. Archives of Physical Medicine and Rehabilitation. 2006 Oct;87(10):1334–9.</t>
  </si>
  <si>
    <t>M=14, F=1</t>
  </si>
  <si>
    <t>SACH foot - multiaxis ankle</t>
  </si>
  <si>
    <t>Carbon copy II</t>
  </si>
  <si>
    <t>Carbon copy II - multiaxis ankle</t>
  </si>
  <si>
    <t>Fridman A, Ona I, Isakov E. The influence of prosthetic foot alignment on trans-tibial amputee gait. Prosthet Orthot Int. 2003 Apr 1;27(1):17–22.</t>
  </si>
  <si>
    <t>Vanicek N, Strike S, McNaughton L, Polman R. Gait patterns in transtibial amputee fallers vs. non-fallers: Biomechanical differences during level walking. Gait &amp; Posture. 2009 Apr;29(3):415–20.</t>
  </si>
  <si>
    <t>Faller</t>
  </si>
  <si>
    <t>Non-faller</t>
  </si>
  <si>
    <t>M=3,F=2</t>
  </si>
  <si>
    <t xml:space="preserve">Boonstra AM, Fidler V, Eisma WH. Walking speed of normal subjects and amputees: Aspects of validity of gait analysis [Internet]. 2009 [cited 2013 Jul 9]. Available from: </t>
  </si>
  <si>
    <t>Transfemoral</t>
  </si>
  <si>
    <t>Knee disartic</t>
  </si>
  <si>
    <t>Transfemoral - fast</t>
  </si>
  <si>
    <t>Knee disartic - fast</t>
  </si>
  <si>
    <t>Macfarlane PA, Nielsen DH, Shurr DG, Meier K. Gait Comparisons for Below-Knee Amputees Using a Flex-FootTM] Versus a Conventional Prosthetic Foot. JPO: Journal of Prosthetics and Orthotics. 1991;3(4):150–61.</t>
  </si>
  <si>
    <t>Conventional foot</t>
  </si>
  <si>
    <t>Flex foot</t>
  </si>
  <si>
    <t>Chow DHK, Holmes AD, Lee CKL, Sin SW. The effect of prosthesis alignment on the symmetry of gait in subjects with unilateral transtibial amputation. Prosthetics and Orthotics International. 2006 Jan;30(2):114–28.</t>
  </si>
  <si>
    <t>M=6, F=1</t>
  </si>
  <si>
    <t>SACH</t>
  </si>
  <si>
    <t>Yiğiter K, Şener G, Erbahçeci F, Bayar K, Ülger  ö. G, Akdoğan S. A comparison of traditional prosthetic training versus proprioceptive neuromuscular facilitation resistive gait training with trans‐femoral amputees. Prosthetics and Orthotics International. 2002 Jan;26(3):213–7.</t>
  </si>
  <si>
    <t>proprioceptive neuromuscular facilitation training</t>
  </si>
  <si>
    <t>traditional training</t>
  </si>
  <si>
    <t>Barr AE, Siegel KL, Danoff JV, McGarvey CL, Tomasko A, Sable I, et al. Biomechanical Comparison of the Energy-Storing Capabilities of SACH and Carbon Copy II Prosthetic Feet During the Stance Phase of Gait in a Person with Below-Knee Amputation. PHYS THER. 1992 May 1;72(5):344–54.</t>
  </si>
  <si>
    <t>Carbon Copy II</t>
  </si>
  <si>
    <t>F</t>
  </si>
  <si>
    <t>Baker PA, Hewison SR. Gait recovery pattern of unilateral lower limb amputees during rehabilitation. Prosthetics and Orthotics International. 1990;14(2):80–4.</t>
  </si>
  <si>
    <t>M=14, F=5</t>
  </si>
  <si>
    <t>No aid</t>
  </si>
  <si>
    <t>single cane</t>
  </si>
  <si>
    <t>2 canes</t>
  </si>
  <si>
    <t>walker</t>
  </si>
  <si>
    <t>Underwood HA, Tokuno CD, Eng JJ. A comparison of two prosthetic feet on the multi-joint and multi-plane kinetic gait compensations in individuals with a unilateral trans-tibial amputation. Clinical Biomechanics. 2004 Jul;19(6):609–16.</t>
  </si>
  <si>
    <t>SAFE</t>
  </si>
  <si>
    <t>M=8,F=3</t>
  </si>
  <si>
    <t>Boonstra AM, Schrama JM, Eisma WH, Hof AL, Fidler V. Gait analysis of transfemoral amputee patients using prostheses with two different knee joints. Archives of Physical Medicine and Rehabilitation. 1996 May;77(5):515–20.</t>
  </si>
  <si>
    <t>Tehlin knee</t>
  </si>
  <si>
    <t>3R20 knee</t>
  </si>
  <si>
    <t>Jaegers SMHJ, Arendzen JH, de Jongh HJ</t>
  </si>
  <si>
    <t>Yeung LF, Leung AKL, Zhang M, Lee WCC. Long-distance walking effects on trans-tibial amputees compensatory gait patterns and implications on prosthetic designs and training. Gait &amp; Posture. 2012 Feb;35(2):328–33.</t>
  </si>
  <si>
    <t>Curtze C, Hof AL, Postema K, Otten B. Over rough and smooth: Amputee gait on an irregular surface. Gait &amp; Posture. 2011 Feb;33(2):292–6.</t>
  </si>
  <si>
    <t>Seattle Lightfoot2</t>
  </si>
  <si>
    <t>Person's typical foot</t>
  </si>
  <si>
    <t>52..3</t>
  </si>
  <si>
    <t>Segal AD, Zelik KE, Klute GK, Morgenroth DC, Hahn ME, Orendurff MS, et al. The effects of a controlled energy storage and return prototype prosthetic foot on transtibial amputee ambulation. Human Movement Science. 2012 Aug;31(4):918–31.</t>
  </si>
  <si>
    <t>M=14,F=5</t>
  </si>
  <si>
    <t>Su P-F, Gard SA, Lipschutz RD, Kuiken TA. The Effects of Increased Prosthetic Ankle Motions on the Gait of Persons with Bilateral Transtibial Amputations. Am J Phys Med Rehabil. 2010 Jan;89(1):34–47.</t>
  </si>
  <si>
    <t>Houdijk H, Pollmann E, Groenewold M, Wiggerts H, Polomski W. The energy cost for the step-to-step transition in amputee walking. Gait &amp; Posture. 2009 Jul;30(1):35–40.</t>
  </si>
  <si>
    <t>Bae TS, Choi K, Mun M. Level walking and stair climbing gait in above-knee amputees. Journal of Medical Engineering &amp; Technology. 2009 Jan;33(2):130–5.</t>
  </si>
  <si>
    <t>Hekmatfard M, Farahmand F, Ebrahimi I. Effects of prosthetic mass distribution on the spatiotemporal characteristics and knee kinematics of transfemoral amputee locomotion. Gait &amp; Posture. 2013 Jan;37(1):78–81.</t>
  </si>
  <si>
    <t>3 TF and 3 TK</t>
  </si>
  <si>
    <t xml:space="preserve">Wentink EC, Prinsen EC, Rietman JS, Veltink PH. Comparison of muscle activity patterns of transfemoral amputees and control subjects during walking. Journal of neuroengineering and rehabilitation. 2013;10(1):1–11. 
</t>
  </si>
  <si>
    <t>Short residual limb</t>
  </si>
  <si>
    <t>Long residual limb</t>
  </si>
  <si>
    <t>Femoral abduction</t>
  </si>
  <si>
    <t>Femoral adduction</t>
  </si>
  <si>
    <t>Bell JC, Wolf EJ, Schnall BL, Tis JE, Tis LL, Benjamin K. Potter M. Transfemoral Amputations: The Effect of Residual Limb Length and Orientation on Gait Analysis Outcome Measures. J Bone Joint Surg Am. 2013 Mar 6;95(5):408–14.</t>
  </si>
  <si>
    <t xml:space="preserve">Ferreira AEK, Neves EB, Melanda AG, Pauleto AC, Iucksch DD, Knaut LAM, et al. Transtibial Amputee Gait: Kinematics and Temporal-Spatial Analysis. XIII Mediterranean Conference on Medical and Biological Engineering and Computing 2013 [Internet]. 2014 [cited 2013 Oct 16]. p. 61–4. 
</t>
  </si>
  <si>
    <t>M=4, F=1</t>
  </si>
  <si>
    <t>Stride Parameter Statistics - Transtibial Amputee</t>
  </si>
  <si>
    <t>Stride parameters - Transtibial</t>
  </si>
  <si>
    <t>Adult (&lt; 65)</t>
  </si>
  <si>
    <t>Elderly (&gt;65 or Mean+Stdev &gt; 70)</t>
  </si>
  <si>
    <t>Fast Speed</t>
  </si>
  <si>
    <t>Slow Speed</t>
  </si>
  <si>
    <t>Stride parameters - Transtibial by Age</t>
  </si>
  <si>
    <t>Stride parameters - Transtibial by Speed</t>
  </si>
  <si>
    <t>Stride parameters - Transfemoral</t>
  </si>
  <si>
    <t>Stride parameters - Transfemoral by Speed</t>
  </si>
  <si>
    <t>Natural Speed</t>
  </si>
  <si>
    <t>Stride parameters - Transfemoral by Age</t>
  </si>
  <si>
    <t>Overall</t>
  </si>
  <si>
    <t>Over 65 years</t>
  </si>
  <si>
    <t>Under 65 years</t>
  </si>
  <si>
    <t>Stride Parameter Statistics - Transfemoral Amputee</t>
  </si>
  <si>
    <t>Double Support (%)</t>
  </si>
  <si>
    <t>Double Support (s)</t>
  </si>
  <si>
    <t>Standard Deviation</t>
  </si>
  <si>
    <t>Prosthetic Side</t>
  </si>
  <si>
    <t>Intact Side</t>
  </si>
  <si>
    <t>Description</t>
  </si>
  <si>
    <t>Creator</t>
  </si>
  <si>
    <t>Edward Lemaire, PhD (elemaire@toh.on.ca)</t>
  </si>
  <si>
    <t>Date</t>
  </si>
  <si>
    <t>Table 1: Transtibial amputee stride parameters (prosthetic side).</t>
  </si>
  <si>
    <t>Table 2: Transfemoral amputee stride parameters (prosthetic side).</t>
  </si>
  <si>
    <t>This spreadsheet provides a summary of transtibial and transfemoral amputee stride parameter outcomes from the literature (level walking).</t>
  </si>
  <si>
    <t>ISPO Gait Outcomes Initiative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</si>
</sst>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theme="1"/>
      <name val="Calibri"/>
      <family val="2"/>
      <scheme val="minor"/>
    </font>
    <font>
      <b/>
      <sz val="11"/>
      <color indexed="8"/>
      <name val="Calibri"/>
      <family val="2"/>
    </font>
    <font>
      <sz val="8"/>
      <name val="Calibri"/>
      <family val="2"/>
    </font>
    <font>
      <b/>
      <sz val="11"/>
      <color theme="1"/>
      <name val="Calibri"/>
      <family val="2"/>
      <scheme val="minor"/>
    </font>
    <font>
      <sz val="11"/>
      <color indexed="8"/>
      <name val="Calibri"/>
      <family val="2"/>
    </font>
    <font>
      <b/>
      <sz val="12"/>
      <color theme="1"/>
      <name val="Calibri"/>
      <family val="2"/>
      <scheme val="min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1">
    <xf numFmtId="0" fontId="0" fillId="0" borderId="0" xfId="0"/>
    <xf numFmtId="0" fontId="0" fillId="0" borderId="0" xfId="0" applyAlignment="1">
      <alignment wrapText="1"/>
    </xf>
    <xf numFmtId="0" fontId="1" fillId="0" borderId="0" xfId="0" applyFont="1" applyAlignment="1">
      <alignment wrapText="1"/>
    </xf>
    <xf numFmtId="0" fontId="1" fillId="0" borderId="0" xfId="0" applyFont="1"/>
    <xf numFmtId="0" fontId="0" fillId="0" borderId="0" xfId="0" applyFont="1" applyAlignment="1">
      <alignment wrapText="1"/>
    </xf>
    <xf numFmtId="0" fontId="0" fillId="0" borderId="0" xfId="0" applyAlignment="1"/>
    <xf numFmtId="0" fontId="1" fillId="0" borderId="0" xfId="0" applyFont="1" applyAlignment="1"/>
    <xf numFmtId="0" fontId="0" fillId="0" borderId="0" xfId="0" applyNumberFormat="1"/>
    <xf numFmtId="0" fontId="0" fillId="0" borderId="0" xfId="0" applyAlignment="1">
      <alignment horizontal="left"/>
    </xf>
    <xf numFmtId="0" fontId="3" fillId="0" borderId="0" xfId="0" applyFont="1"/>
    <xf numFmtId="0" fontId="3" fillId="0" borderId="0" xfId="0" applyFont="1" applyAlignment="1"/>
    <xf numFmtId="0" fontId="0" fillId="0" borderId="0" xfId="0" applyAlignment="1">
      <alignment horizontal="right"/>
    </xf>
    <xf numFmtId="0" fontId="4" fillId="0" borderId="0" xfId="0" applyFont="1" applyAlignment="1"/>
    <xf numFmtId="0" fontId="4" fillId="0" borderId="0" xfId="0" applyFont="1"/>
    <xf numFmtId="0" fontId="0" fillId="0" borderId="0" xfId="0" applyFont="1"/>
    <xf numFmtId="15" fontId="0" fillId="0" borderId="0" xfId="0" applyNumberFormat="1"/>
    <xf numFmtId="0" fontId="5" fillId="0" borderId="0" xfId="0" applyFont="1"/>
    <xf numFmtId="0" fontId="0" fillId="0" borderId="1" xfId="0" applyBorder="1"/>
    <xf numFmtId="0" fontId="1" fillId="0" borderId="1" xfId="0" applyFont="1" applyBorder="1" applyAlignment="1">
      <alignment wrapText="1"/>
    </xf>
    <xf numFmtId="0" fontId="3" fillId="0" borderId="1" xfId="0" applyFont="1" applyBorder="1"/>
    <xf numFmtId="0" fontId="4" fillId="0" borderId="1" xfId="0" applyFont="1" applyBorder="1" applyAlignment="1">
      <alignment horizontal="right"/>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60"/>
  <sheetViews>
    <sheetView tabSelected="1" zoomScale="70" zoomScaleNormal="70" workbookViewId="0">
      <selection activeCell="B1" sqref="B1"/>
    </sheetView>
  </sheetViews>
  <sheetFormatPr defaultRowHeight="15" x14ac:dyDescent="0.25"/>
  <cols>
    <col min="2" max="2" width="23.7109375" customWidth="1"/>
    <col min="3" max="3" width="9.7109375" bestFit="1" customWidth="1"/>
    <col min="4" max="4" width="16.5703125" customWidth="1"/>
    <col min="5" max="5" width="13" customWidth="1"/>
    <col min="6" max="6" width="14" customWidth="1"/>
    <col min="7" max="7" width="12.7109375" customWidth="1"/>
    <col min="8" max="8" width="10.7109375" customWidth="1"/>
    <col min="9" max="9" width="9.7109375" customWidth="1"/>
    <col min="10" max="10" width="11.28515625" customWidth="1"/>
    <col min="11" max="11" width="12" customWidth="1"/>
    <col min="12" max="12" width="13.28515625" customWidth="1"/>
    <col min="13" max="14" width="13.85546875" customWidth="1"/>
    <col min="15" max="16" width="12.5703125" customWidth="1"/>
    <col min="18" max="18" width="14.5703125" customWidth="1"/>
    <col min="19" max="19" width="13.42578125" customWidth="1"/>
    <col min="20" max="20" width="12.42578125" customWidth="1"/>
    <col min="21" max="21" width="13.85546875" customWidth="1"/>
    <col min="23" max="23" width="11.85546875" customWidth="1"/>
    <col min="24" max="24" width="13.42578125" customWidth="1"/>
    <col min="26" max="26" width="13.42578125" customWidth="1"/>
    <col min="27" max="27" width="14.28515625" customWidth="1"/>
    <col min="28" max="28" width="17.5703125" customWidth="1"/>
    <col min="29" max="29" width="13.42578125" customWidth="1"/>
    <col min="30" max="30" width="18.28515625" customWidth="1"/>
    <col min="32" max="32" width="13.5703125" customWidth="1"/>
    <col min="34" max="34" width="11.42578125" customWidth="1"/>
  </cols>
  <sheetData>
    <row r="1" spans="2:32" x14ac:dyDescent="0.25">
      <c r="B1" s="9" t="s">
        <v>196</v>
      </c>
    </row>
    <row r="2" spans="2:32" x14ac:dyDescent="0.25">
      <c r="B2" s="9" t="s">
        <v>189</v>
      </c>
      <c r="C2" t="s">
        <v>195</v>
      </c>
    </row>
    <row r="3" spans="2:32" x14ac:dyDescent="0.25">
      <c r="B3" s="9" t="s">
        <v>190</v>
      </c>
      <c r="C3" t="s">
        <v>191</v>
      </c>
    </row>
    <row r="4" spans="2:32" x14ac:dyDescent="0.25">
      <c r="B4" s="9" t="s">
        <v>192</v>
      </c>
      <c r="C4" s="15">
        <v>41671</v>
      </c>
    </row>
    <row r="7" spans="2:32" x14ac:dyDescent="0.25">
      <c r="B7" s="9" t="s">
        <v>168</v>
      </c>
    </row>
    <row r="8" spans="2:32" x14ac:dyDescent="0.25">
      <c r="B8" s="9"/>
      <c r="C8" s="9" t="s">
        <v>187</v>
      </c>
      <c r="Q8" s="9" t="s">
        <v>188</v>
      </c>
    </row>
    <row r="9" spans="2:32" ht="30" x14ac:dyDescent="0.25">
      <c r="C9" s="2" t="s">
        <v>1</v>
      </c>
      <c r="D9" s="2" t="s">
        <v>2</v>
      </c>
      <c r="E9" s="2" t="s">
        <v>0</v>
      </c>
      <c r="F9" s="2" t="s">
        <v>3</v>
      </c>
      <c r="G9" s="2" t="s">
        <v>20</v>
      </c>
      <c r="H9" s="2" t="s">
        <v>4</v>
      </c>
      <c r="I9" s="2" t="s">
        <v>5</v>
      </c>
      <c r="J9" s="2" t="s">
        <v>6</v>
      </c>
      <c r="K9" s="2" t="s">
        <v>7</v>
      </c>
      <c r="L9" s="2" t="s">
        <v>185</v>
      </c>
      <c r="M9" s="2" t="s">
        <v>184</v>
      </c>
      <c r="N9" s="2" t="s">
        <v>9</v>
      </c>
      <c r="Q9" s="2" t="s">
        <v>1</v>
      </c>
      <c r="R9" s="2" t="s">
        <v>2</v>
      </c>
      <c r="S9" s="2" t="s">
        <v>0</v>
      </c>
      <c r="T9" s="2" t="s">
        <v>3</v>
      </c>
      <c r="U9" s="2" t="s">
        <v>20</v>
      </c>
      <c r="V9" s="2" t="s">
        <v>4</v>
      </c>
      <c r="W9" s="2" t="s">
        <v>5</v>
      </c>
      <c r="X9" s="2" t="s">
        <v>6</v>
      </c>
      <c r="Y9" s="2" t="s">
        <v>7</v>
      </c>
      <c r="Z9" s="2" t="s">
        <v>185</v>
      </c>
      <c r="AA9" s="2" t="s">
        <v>184</v>
      </c>
      <c r="AB9" s="2" t="s">
        <v>9</v>
      </c>
    </row>
    <row r="10" spans="2:32" x14ac:dyDescent="0.25">
      <c r="B10" s="9" t="s">
        <v>180</v>
      </c>
      <c r="C10" s="13">
        <f>Transtibial!K76</f>
        <v>1.1115971966205838</v>
      </c>
      <c r="D10" s="13">
        <f>Transtibial!M76</f>
        <v>99.480666666666693</v>
      </c>
      <c r="E10" s="13">
        <f>Transtibial!O76</f>
        <v>1.2212053571428572</v>
      </c>
      <c r="F10" s="13">
        <f>Transtibial!Q76</f>
        <v>0.65805238095238083</v>
      </c>
      <c r="G10" s="13">
        <f>Transtibial!S76</f>
        <v>1.216952380952381</v>
      </c>
      <c r="H10" s="13">
        <f>Transtibial!U76</f>
        <v>0.63990000000000014</v>
      </c>
      <c r="I10" s="13">
        <f>Transtibial!W76</f>
        <v>0.42433333333333334</v>
      </c>
      <c r="J10" s="13">
        <f>Transtibial!Y76</f>
        <v>54.970378151260498</v>
      </c>
      <c r="K10" s="13">
        <f>Transtibial!AA76</f>
        <v>35.19314285714286</v>
      </c>
      <c r="L10" s="13">
        <f>Transtibial!AC76</f>
        <v>0.21671428571428569</v>
      </c>
      <c r="M10" s="13">
        <f>Transtibial!AE76</f>
        <v>15.126249999999999</v>
      </c>
      <c r="N10" s="13">
        <f>Transtibial!AG76</f>
        <v>3.1841999999999997</v>
      </c>
      <c r="O10" s="13"/>
      <c r="P10" s="13"/>
      <c r="Q10" s="13">
        <f>Transtibial!AJ76</f>
        <v>1.2025000000000001</v>
      </c>
      <c r="R10" s="13">
        <f>Transtibial!AL76</f>
        <v>104.4</v>
      </c>
      <c r="S10" s="13">
        <f>Transtibial!AN76</f>
        <v>1.0029999999999999</v>
      </c>
      <c r="T10" s="13">
        <f>Transtibial!AP76</f>
        <v>0.64926111111111096</v>
      </c>
      <c r="U10" s="13">
        <f>Transtibial!AR76</f>
        <v>1.1105714285714285</v>
      </c>
      <c r="V10" s="13">
        <f>Transtibial!AT76</f>
        <v>0.6473000000000001</v>
      </c>
      <c r="W10" s="13">
        <f>Transtibial!AV76</f>
        <v>0.38112499999999999</v>
      </c>
      <c r="X10" s="13">
        <f>Transtibial!AX76</f>
        <v>46.036499999999997</v>
      </c>
      <c r="Y10" s="13">
        <f>Transtibial!AZ76</f>
        <v>34.801249999999996</v>
      </c>
      <c r="Z10" s="13">
        <f>Transtibial!BB76</f>
        <v>0.20266666666666666</v>
      </c>
      <c r="AA10" s="13">
        <f>Transtibial!BD76</f>
        <v>14.583400000000001</v>
      </c>
      <c r="AB10" s="13">
        <f>Transtibial!BF76</f>
        <v>15.6</v>
      </c>
      <c r="AC10" s="3"/>
      <c r="AD10" s="3"/>
      <c r="AE10" s="3"/>
      <c r="AF10" s="3"/>
    </row>
    <row r="11" spans="2:32" x14ac:dyDescent="0.25">
      <c r="B11" s="9" t="s">
        <v>178</v>
      </c>
      <c r="C11" s="13">
        <f>'TT - Speed'!K76</f>
        <v>1.0966909438775512</v>
      </c>
      <c r="D11" s="13">
        <f>'TT - Speed'!M76</f>
        <v>99.154146341463445</v>
      </c>
      <c r="E11" s="13">
        <f>'TT - Speed'!O76</f>
        <v>1.2008365384615387</v>
      </c>
      <c r="F11" s="13">
        <f>'TT - Speed'!Q76</f>
        <v>0.65318509316770179</v>
      </c>
      <c r="G11" s="13">
        <f>'TT - Speed'!S76</f>
        <v>1.2214117647058824</v>
      </c>
      <c r="H11" s="13">
        <f>'TT - Speed'!U76</f>
        <v>0.63211111111111107</v>
      </c>
      <c r="I11" s="13">
        <f>'TT - Speed'!W76</f>
        <v>0.43362499999999998</v>
      </c>
      <c r="J11" s="13">
        <f>'TT - Speed'!Y76</f>
        <v>57.761361904761905</v>
      </c>
      <c r="K11" s="13">
        <f>'TT - Speed'!AA76</f>
        <v>35.514599999999994</v>
      </c>
      <c r="L11" s="13">
        <f>'TT - Speed'!AC76</f>
        <v>0.22516666666666665</v>
      </c>
      <c r="M11" s="13">
        <f>'TT - Speed'!AE76</f>
        <v>14.423833333333333</v>
      </c>
      <c r="N11" s="13">
        <f>'TT - Speed'!AG76</f>
        <v>3.9184999999999999</v>
      </c>
      <c r="O11" s="14"/>
      <c r="P11" s="14"/>
      <c r="Q11" s="13"/>
      <c r="R11" s="13"/>
      <c r="S11" s="13"/>
      <c r="T11" s="13"/>
      <c r="U11" s="13"/>
      <c r="V11" s="13"/>
      <c r="W11" s="13"/>
      <c r="X11" s="13"/>
      <c r="Y11" s="13"/>
      <c r="Z11" s="13"/>
      <c r="AA11" s="13"/>
      <c r="AB11" s="13"/>
    </row>
    <row r="12" spans="2:32" x14ac:dyDescent="0.25">
      <c r="B12" s="9" t="s">
        <v>172</v>
      </c>
      <c r="C12" s="13">
        <f>'TT - Speed'!K92</f>
        <v>1.4070541666666667</v>
      </c>
      <c r="D12" s="13">
        <f>'TT - Speed'!M92</f>
        <v>109.17</v>
      </c>
      <c r="E12" s="13">
        <f>'TT - Speed'!O92</f>
        <v>1.486</v>
      </c>
      <c r="F12" s="13">
        <f>'TT - Speed'!Q92</f>
        <v>0.77</v>
      </c>
      <c r="G12" s="13">
        <f>'TT - Speed'!S92</f>
        <v>1.1093333333333333</v>
      </c>
      <c r="H12" s="13">
        <f>'TT - Speed'!U92</f>
        <v>0.71</v>
      </c>
      <c r="I12" s="13">
        <f>'TT - Speed'!W92</f>
        <v>0.35</v>
      </c>
      <c r="J12" s="13">
        <f>'TT - Speed'!Y92</f>
        <v>36.728000000000002</v>
      </c>
      <c r="K12" s="13">
        <f>'TT - Speed'!AA92</f>
        <v>36.253</v>
      </c>
      <c r="L12" s="13">
        <f>'TT - Speed'!AC92</f>
        <v>0.16600000000000001</v>
      </c>
      <c r="M12" s="13">
        <f>'TT - Speed'!AE92</f>
        <v>13.946</v>
      </c>
      <c r="N12" s="13">
        <f>'TT - Speed'!AG92</f>
        <v>0.247</v>
      </c>
      <c r="O12" s="14"/>
      <c r="P12" s="14"/>
      <c r="Q12" s="13"/>
      <c r="R12" s="13"/>
      <c r="S12" s="13"/>
      <c r="T12" s="13"/>
      <c r="U12" s="13"/>
      <c r="V12" s="13"/>
      <c r="W12" s="13"/>
      <c r="X12" s="13"/>
      <c r="Y12" s="13"/>
      <c r="Z12" s="13"/>
      <c r="AA12" s="13"/>
      <c r="AB12" s="13"/>
    </row>
    <row r="13" spans="2:32" x14ac:dyDescent="0.25">
      <c r="B13" s="9" t="s">
        <v>182</v>
      </c>
      <c r="C13" s="13">
        <f>'TT-age'!K63</f>
        <v>1.1433142390289452</v>
      </c>
      <c r="D13" s="13">
        <f>'TT-age'!M63</f>
        <v>98.748157894736863</v>
      </c>
      <c r="E13" s="13">
        <f>'TT-age'!O63</f>
        <v>1.2083522727272729</v>
      </c>
      <c r="F13" s="13">
        <f>'TT-age'!Q63</f>
        <v>0.65601118012422355</v>
      </c>
      <c r="G13" s="13">
        <f>'TT-age'!S63</f>
        <v>1.216952380952381</v>
      </c>
      <c r="H13" s="13">
        <f>'TT-age'!U63</f>
        <v>0.63990000000000014</v>
      </c>
      <c r="I13" s="13">
        <f>'TT-age'!W63</f>
        <v>0.42433333333333334</v>
      </c>
      <c r="J13" s="13">
        <f>'TT-age'!Y63</f>
        <v>54.449776785714285</v>
      </c>
      <c r="K13" s="13">
        <f>'TT-age'!AA63</f>
        <v>35.19314285714286</v>
      </c>
      <c r="L13" s="13">
        <f>'TT-age'!AC63</f>
        <v>0.21671428571428569</v>
      </c>
      <c r="M13" s="13">
        <f>'TT-age'!AE63</f>
        <v>15.044285714285712</v>
      </c>
      <c r="N13" s="13">
        <f>'TT-age'!AG63</f>
        <v>0.15525</v>
      </c>
      <c r="O13" s="14"/>
      <c r="P13" s="14"/>
      <c r="Q13" s="13"/>
      <c r="R13" s="13"/>
      <c r="S13" s="13"/>
      <c r="T13" s="13"/>
      <c r="U13" s="13"/>
      <c r="V13" s="13"/>
      <c r="W13" s="13"/>
      <c r="X13" s="13"/>
      <c r="Y13" s="13"/>
      <c r="Z13" s="13"/>
      <c r="AA13" s="13"/>
      <c r="AB13" s="13"/>
    </row>
    <row r="14" spans="2:32" x14ac:dyDescent="0.25">
      <c r="B14" s="9" t="s">
        <v>181</v>
      </c>
      <c r="C14" s="13">
        <f>'TT-age'!K91</f>
        <v>1.004</v>
      </c>
      <c r="D14" s="13">
        <f>'TT-age'!M91</f>
        <v>102.44636363636364</v>
      </c>
      <c r="E14" s="13">
        <f>'TT-age'!O91</f>
        <v>1.2442857142857144</v>
      </c>
      <c r="F14" s="13">
        <f>'TT-age'!Q91</f>
        <v>0.76249999999999996</v>
      </c>
      <c r="G14" s="13"/>
      <c r="H14" s="13">
        <f>'TT-age'!U91</f>
        <v>0.66</v>
      </c>
      <c r="I14" s="13">
        <f>'TT-age'!W91</f>
        <v>0.44</v>
      </c>
      <c r="J14" s="13">
        <f>'TT-age'!Y91</f>
        <v>56.674999999999997</v>
      </c>
      <c r="K14" s="13"/>
      <c r="L14" s="13"/>
      <c r="M14" s="13">
        <f>'TT-age'!AE91</f>
        <v>15.7</v>
      </c>
      <c r="N14" s="13">
        <f>'TT-age'!AG91</f>
        <v>15.3</v>
      </c>
      <c r="O14" s="14"/>
      <c r="P14" s="14"/>
      <c r="Q14" s="13"/>
      <c r="R14" s="13"/>
      <c r="S14" s="13"/>
      <c r="T14" s="13"/>
      <c r="U14" s="13"/>
      <c r="V14" s="13"/>
      <c r="W14" s="13"/>
      <c r="X14" s="13"/>
      <c r="Y14" s="13"/>
      <c r="Z14" s="13"/>
      <c r="AA14" s="13"/>
      <c r="AB14" s="13"/>
    </row>
    <row r="15" spans="2:32" x14ac:dyDescent="0.25">
      <c r="B15" s="9"/>
    </row>
    <row r="16" spans="2:32" x14ac:dyDescent="0.25">
      <c r="B16" s="9"/>
    </row>
    <row r="17" spans="1:36" x14ac:dyDescent="0.25">
      <c r="B17" s="9" t="s">
        <v>183</v>
      </c>
      <c r="Q17" s="9"/>
    </row>
    <row r="18" spans="1:36" x14ac:dyDescent="0.25">
      <c r="C18" s="9" t="s">
        <v>187</v>
      </c>
      <c r="Q18" s="9" t="s">
        <v>188</v>
      </c>
    </row>
    <row r="19" spans="1:36" ht="30" x14ac:dyDescent="0.25">
      <c r="C19" s="2" t="s">
        <v>1</v>
      </c>
      <c r="D19" s="2" t="s">
        <v>2</v>
      </c>
      <c r="E19" s="2" t="s">
        <v>0</v>
      </c>
      <c r="F19" s="2" t="s">
        <v>3</v>
      </c>
      <c r="G19" s="2" t="s">
        <v>20</v>
      </c>
      <c r="H19" s="2" t="s">
        <v>4</v>
      </c>
      <c r="I19" s="2" t="s">
        <v>5</v>
      </c>
      <c r="J19" s="2" t="s">
        <v>6</v>
      </c>
      <c r="K19" s="2" t="s">
        <v>7</v>
      </c>
      <c r="L19" s="2" t="s">
        <v>185</v>
      </c>
      <c r="M19" s="2" t="s">
        <v>184</v>
      </c>
      <c r="N19" s="2" t="s">
        <v>9</v>
      </c>
      <c r="Q19" s="2" t="s">
        <v>1</v>
      </c>
      <c r="R19" s="2" t="s">
        <v>2</v>
      </c>
      <c r="S19" s="2" t="s">
        <v>0</v>
      </c>
      <c r="T19" s="2" t="s">
        <v>3</v>
      </c>
      <c r="U19" s="2" t="s">
        <v>20</v>
      </c>
      <c r="V19" s="2" t="s">
        <v>4</v>
      </c>
      <c r="W19" s="2" t="s">
        <v>5</v>
      </c>
      <c r="X19" s="2" t="s">
        <v>6</v>
      </c>
      <c r="Y19" s="2" t="s">
        <v>7</v>
      </c>
      <c r="Z19" s="2" t="s">
        <v>185</v>
      </c>
      <c r="AA19" s="2" t="s">
        <v>184</v>
      </c>
      <c r="AB19" s="2" t="s">
        <v>9</v>
      </c>
    </row>
    <row r="20" spans="1:36" x14ac:dyDescent="0.25">
      <c r="B20" s="9" t="s">
        <v>180</v>
      </c>
      <c r="C20" s="13">
        <f>Transfemoral!K76</f>
        <v>1.0217045454545453</v>
      </c>
      <c r="D20" s="13">
        <f>Transfemoral!M76</f>
        <v>82.139545454545456</v>
      </c>
      <c r="E20" s="13">
        <f>Transfemoral!O76</f>
        <v>4.6253125000000006</v>
      </c>
      <c r="F20" s="13">
        <f>Transfemoral!Q76</f>
        <v>0.72209999999999985</v>
      </c>
      <c r="G20" s="13">
        <f>Transfemoral!S76</f>
        <v>1.3963157894736842</v>
      </c>
      <c r="H20" s="13">
        <f>Transfemoral!U76</f>
        <v>0.7799999999999998</v>
      </c>
      <c r="I20" s="13">
        <f>Transfemoral!W76</f>
        <v>0.56125000000000003</v>
      </c>
      <c r="J20" s="13">
        <f>Transfemoral!Y76</f>
        <v>57.581538461538464</v>
      </c>
      <c r="K20" s="13">
        <f>Transfemoral!AA76</f>
        <v>41.45823529411765</v>
      </c>
      <c r="L20" s="13">
        <f>Transfemoral!AC76</f>
        <v>0.14833333333333334</v>
      </c>
      <c r="M20" s="13">
        <f>Transfemoral!AE76</f>
        <v>10.16</v>
      </c>
      <c r="N20" s="13">
        <f>Transfemoral!AG76</f>
        <v>0.15153846153846151</v>
      </c>
      <c r="O20" s="13"/>
      <c r="P20" s="13"/>
      <c r="Q20" s="13">
        <f>Transfemoral!AJ76</f>
        <v>1.1875</v>
      </c>
      <c r="R20" s="13" t="e">
        <f>Transfemoral!AL76</f>
        <v>#DIV/0!</v>
      </c>
      <c r="S20" s="13">
        <f>Transfemoral!AN76</f>
        <v>1.05</v>
      </c>
      <c r="T20" s="13">
        <f>Transfemoral!AP76</f>
        <v>0.72566666666666668</v>
      </c>
      <c r="U20" s="13">
        <f>Transfemoral!AR76</f>
        <v>1.3</v>
      </c>
      <c r="V20" s="13">
        <f>Transfemoral!AT76</f>
        <v>0.86181818181818182</v>
      </c>
      <c r="W20" s="13">
        <f>Transfemoral!AV76</f>
        <v>0.44000000000000006</v>
      </c>
      <c r="X20" s="13">
        <f>Transfemoral!AX76</f>
        <v>66.41640000000001</v>
      </c>
      <c r="Y20" s="13">
        <f>Transfemoral!AZ76</f>
        <v>33.624705882352941</v>
      </c>
      <c r="Z20" s="13">
        <f>Transfemoral!BB76</f>
        <v>0.13</v>
      </c>
      <c r="AA20" s="13">
        <f>Transfemoral!BD76</f>
        <v>9.18</v>
      </c>
      <c r="AB20" s="13" t="e">
        <f>Transfemoral!BF76</f>
        <v>#DIV/0!</v>
      </c>
      <c r="AC20" s="3"/>
      <c r="AD20" s="3"/>
      <c r="AE20" s="3"/>
      <c r="AF20" s="3"/>
    </row>
    <row r="21" spans="1:36" x14ac:dyDescent="0.25">
      <c r="B21" s="9" t="s">
        <v>178</v>
      </c>
      <c r="C21" s="13">
        <f>'TF - Speed'!K46</f>
        <v>0.99953125000000009</v>
      </c>
      <c r="D21" s="13">
        <f>'TF - Speed'!M46</f>
        <v>79.526250000000005</v>
      </c>
      <c r="E21" s="13">
        <f>'TF - Speed'!O46</f>
        <v>6.0850909090909093</v>
      </c>
      <c r="F21" s="13">
        <f>'TF - Speed'!Q46</f>
        <v>0.71352380952380978</v>
      </c>
      <c r="G21" s="13">
        <f>'TF - Speed'!S46</f>
        <v>1.4021428571428571</v>
      </c>
      <c r="H21" s="13">
        <f>'TF - Speed'!U46</f>
        <v>0.80400000000000005</v>
      </c>
      <c r="I21" s="13">
        <f>'TF - Speed'!W46</f>
        <v>0.57090909090909092</v>
      </c>
      <c r="J21" s="13">
        <f>'TF - Speed'!Y46</f>
        <v>58.713749999999997</v>
      </c>
      <c r="K21" s="13">
        <f>'TF - Speed'!AA46</f>
        <v>40.68090909090909</v>
      </c>
      <c r="L21" s="13">
        <f>'TF - Speed'!AC46</f>
        <v>0.158</v>
      </c>
      <c r="M21" s="13">
        <f>'TF - Speed'!AE46</f>
        <v>11.166666666666666</v>
      </c>
      <c r="N21" s="13">
        <f>'TF - Speed'!AG46</f>
        <v>0.14624999999999999</v>
      </c>
      <c r="O21" s="14"/>
      <c r="P21" s="14"/>
      <c r="Q21" s="13"/>
      <c r="R21" s="13"/>
      <c r="S21" s="13"/>
      <c r="T21" s="13"/>
      <c r="U21" s="13"/>
      <c r="V21" s="13"/>
      <c r="W21" s="13"/>
      <c r="X21" s="13"/>
      <c r="Y21" s="13"/>
      <c r="Z21" s="13"/>
      <c r="AA21" s="13"/>
      <c r="AB21" s="13"/>
    </row>
    <row r="22" spans="1:36" x14ac:dyDescent="0.25">
      <c r="B22" s="9" t="s">
        <v>172</v>
      </c>
      <c r="C22" s="13">
        <f>'TF - Speed'!K72</f>
        <v>1.1533333333333335</v>
      </c>
      <c r="D22" s="13">
        <f>'TF - Speed'!M72</f>
        <v>94.108333333333334</v>
      </c>
      <c r="E22" s="13">
        <f>'TF - Speed'!O72</f>
        <v>1.4818</v>
      </c>
      <c r="F22" s="13">
        <f>'TF - Speed'!Q72</f>
        <v>0.7821111111111112</v>
      </c>
      <c r="G22" s="13">
        <f>'TF - Speed'!S72</f>
        <v>1.284</v>
      </c>
      <c r="H22" s="13">
        <f>'TF - Speed'!U72</f>
        <v>0.63800000000000001</v>
      </c>
      <c r="I22" s="13">
        <f>'TF - Speed'!W72</f>
        <v>0.54</v>
      </c>
      <c r="J22" s="13">
        <f>'TF - Speed'!Y72</f>
        <v>54.087499999999999</v>
      </c>
      <c r="K22" s="13">
        <f>'TF - Speed'!AA72</f>
        <v>45.575000000000003</v>
      </c>
      <c r="L22" s="13">
        <f>'TF - Speed'!AC72</f>
        <v>0.13666666666666669</v>
      </c>
      <c r="M22" s="13">
        <f>'TF - Speed'!AE72</f>
        <v>8.65</v>
      </c>
      <c r="N22" s="13">
        <f>'TF - Speed'!AG72</f>
        <v>0.14233333333333334</v>
      </c>
      <c r="O22" s="14"/>
      <c r="P22" s="14"/>
      <c r="Q22" s="13"/>
      <c r="R22" s="13"/>
      <c r="S22" s="13"/>
      <c r="T22" s="13"/>
      <c r="U22" s="13"/>
      <c r="V22" s="13"/>
      <c r="W22" s="13"/>
      <c r="X22" s="13"/>
      <c r="Y22" s="13"/>
      <c r="Z22" s="13"/>
      <c r="AA22" s="13"/>
      <c r="AB22" s="13"/>
    </row>
    <row r="23" spans="1:36" x14ac:dyDescent="0.25">
      <c r="B23" s="9"/>
      <c r="C23" s="13"/>
      <c r="D23" s="13"/>
      <c r="E23" s="13"/>
      <c r="F23" s="13"/>
      <c r="G23" s="13"/>
      <c r="H23" s="13"/>
      <c r="I23" s="13"/>
      <c r="J23" s="13"/>
      <c r="K23" s="13"/>
      <c r="L23" s="13"/>
      <c r="M23" s="13"/>
      <c r="N23" s="13"/>
      <c r="O23" s="14"/>
      <c r="P23" s="14"/>
      <c r="Q23" s="14"/>
      <c r="R23" s="14"/>
      <c r="S23" s="14"/>
      <c r="T23" s="14"/>
      <c r="U23" s="14"/>
      <c r="V23" s="14"/>
      <c r="W23" s="14"/>
      <c r="X23" s="14"/>
      <c r="Y23" s="14"/>
      <c r="Z23" s="14"/>
    </row>
    <row r="24" spans="1:36" x14ac:dyDescent="0.25">
      <c r="C24" s="14"/>
      <c r="D24" s="14"/>
      <c r="E24" s="14"/>
      <c r="F24" s="14"/>
      <c r="G24" s="14"/>
      <c r="H24" s="14"/>
      <c r="I24" s="14"/>
      <c r="J24" s="14"/>
      <c r="K24" s="12"/>
      <c r="L24" s="14"/>
      <c r="M24" s="14"/>
      <c r="N24" s="14"/>
      <c r="O24" s="14"/>
      <c r="P24" s="14"/>
      <c r="Q24" s="14"/>
      <c r="R24" s="14"/>
      <c r="S24" s="14"/>
      <c r="T24" s="14"/>
      <c r="U24" s="14"/>
      <c r="V24" s="14"/>
      <c r="W24" s="14"/>
      <c r="X24" s="14"/>
      <c r="Y24" s="14"/>
      <c r="Z24" s="14"/>
    </row>
    <row r="25" spans="1:36" x14ac:dyDescent="0.25">
      <c r="B25" s="9" t="s">
        <v>183</v>
      </c>
      <c r="Q25" s="9"/>
    </row>
    <row r="26" spans="1:36" x14ac:dyDescent="0.25">
      <c r="B26" s="9" t="s">
        <v>186</v>
      </c>
      <c r="D26" s="9" t="s">
        <v>187</v>
      </c>
      <c r="Q26" s="9"/>
      <c r="R26" s="9" t="s">
        <v>188</v>
      </c>
    </row>
    <row r="27" spans="1:36" s="1" customFormat="1" ht="30" x14ac:dyDescent="0.25">
      <c r="A27" s="6"/>
      <c r="B27"/>
      <c r="D27" s="2" t="s">
        <v>1</v>
      </c>
      <c r="E27" s="2" t="s">
        <v>2</v>
      </c>
      <c r="F27" s="2" t="s">
        <v>0</v>
      </c>
      <c r="G27" s="2" t="s">
        <v>3</v>
      </c>
      <c r="H27" s="2" t="s">
        <v>20</v>
      </c>
      <c r="I27" s="2" t="s">
        <v>4</v>
      </c>
      <c r="J27" s="2" t="s">
        <v>5</v>
      </c>
      <c r="K27" s="2" t="s">
        <v>6</v>
      </c>
      <c r="L27" s="2" t="s">
        <v>7</v>
      </c>
      <c r="M27" s="2" t="s">
        <v>185</v>
      </c>
      <c r="N27" s="2" t="s">
        <v>184</v>
      </c>
      <c r="O27" s="2" t="s">
        <v>9</v>
      </c>
      <c r="P27" s="2"/>
      <c r="Q27" s="2"/>
      <c r="R27" s="2" t="s">
        <v>1</v>
      </c>
      <c r="S27" s="2" t="s">
        <v>2</v>
      </c>
      <c r="T27" s="2" t="s">
        <v>0</v>
      </c>
      <c r="U27" s="2" t="s">
        <v>3</v>
      </c>
      <c r="V27" s="2" t="s">
        <v>20</v>
      </c>
      <c r="W27" s="2" t="s">
        <v>4</v>
      </c>
      <c r="X27" s="2" t="s">
        <v>5</v>
      </c>
      <c r="Y27" s="2" t="s">
        <v>6</v>
      </c>
      <c r="Z27" s="2" t="s">
        <v>7</v>
      </c>
      <c r="AA27" s="2" t="s">
        <v>185</v>
      </c>
      <c r="AB27" s="2" t="s">
        <v>184</v>
      </c>
      <c r="AC27" s="2" t="s">
        <v>9</v>
      </c>
      <c r="AD27" s="2"/>
      <c r="AE27" s="2"/>
      <c r="AF27" s="2"/>
      <c r="AG27" s="2"/>
      <c r="AH27" s="2"/>
    </row>
    <row r="28" spans="1:36" x14ac:dyDescent="0.25">
      <c r="A28" s="5"/>
      <c r="B28" s="9" t="s">
        <v>180</v>
      </c>
      <c r="C28" s="13"/>
      <c r="D28" s="13">
        <f>Transtibial!L76</f>
        <v>0.16126077096642505</v>
      </c>
      <c r="E28" s="13">
        <f>Transtibial!N76</f>
        <v>11.695488888888889</v>
      </c>
      <c r="F28" s="13">
        <f>Transtibial!P76</f>
        <v>0.12357622181634603</v>
      </c>
      <c r="G28" s="13">
        <f>Transtibial!R76</f>
        <v>7.0048924045874636E-2</v>
      </c>
      <c r="H28" s="13">
        <f>Transtibial!T76</f>
        <v>9.9473684210526339E-2</v>
      </c>
      <c r="I28" s="13">
        <f>Transtibial!V76</f>
        <v>5.9569999999999998E-2</v>
      </c>
      <c r="J28" s="13">
        <f>Transtibial!X76</f>
        <v>3.2599999999999997E-2</v>
      </c>
      <c r="K28" s="13">
        <f>Transtibial!Z76</f>
        <v>2.7754748936095206</v>
      </c>
      <c r="L28" s="13">
        <f>Transtibial!AB76</f>
        <v>2.8767142857142858</v>
      </c>
      <c r="M28" s="13">
        <f>Transtibial!AD76</f>
        <v>2.7400000000000001E-2</v>
      </c>
      <c r="N28" s="13">
        <f>Transtibial!AF76</f>
        <v>2.5089999999999995</v>
      </c>
      <c r="O28" s="13">
        <f>Transtibial!AH76</f>
        <v>0.6830799999999998</v>
      </c>
      <c r="P28" s="13"/>
      <c r="Q28" s="3"/>
      <c r="R28" s="13">
        <f>Transtibial!AK76</f>
        <v>0.20850000000000002</v>
      </c>
      <c r="S28" s="13">
        <f>Transtibial!AM76</f>
        <v>10.5</v>
      </c>
      <c r="T28" s="13">
        <f>Transtibial!AO76</f>
        <v>0.1525</v>
      </c>
      <c r="U28" s="13">
        <f>Transtibial!AQ76</f>
        <v>6.6668749999999985E-2</v>
      </c>
      <c r="V28" s="13">
        <f>Transtibial!AS76</f>
        <v>9.1571428571428554E-2</v>
      </c>
      <c r="W28" s="13">
        <f>Transtibial!AU76</f>
        <v>5.8149999999999993E-2</v>
      </c>
      <c r="X28" s="13">
        <f>Transtibial!AW76</f>
        <v>3.0325000000000001E-2</v>
      </c>
      <c r="Y28" s="13">
        <f>Transtibial!AY76</f>
        <v>3.1321249999999994</v>
      </c>
      <c r="Z28" s="13">
        <f>Transtibial!BA76</f>
        <v>2.3155000000000001</v>
      </c>
      <c r="AA28" s="13">
        <f>Transtibial!BC76</f>
        <v>5.0666666666666672E-2</v>
      </c>
      <c r="AB28" s="13">
        <f>Transtibial!BE76</f>
        <v>2.8758000000000004</v>
      </c>
      <c r="AC28" s="13">
        <f>Transtibial!BG76</f>
        <v>3</v>
      </c>
      <c r="AD28" s="3"/>
      <c r="AE28" s="3"/>
      <c r="AF28" s="3"/>
      <c r="AG28" s="3"/>
      <c r="AH28" s="3"/>
      <c r="AI28" s="3"/>
      <c r="AJ28" s="3"/>
    </row>
    <row r="29" spans="1:36" x14ac:dyDescent="0.25">
      <c r="B29" s="9" t="s">
        <v>178</v>
      </c>
      <c r="C29" s="13"/>
      <c r="D29" s="13">
        <f>'TT - Speed'!L76</f>
        <v>0.1602415009497305</v>
      </c>
      <c r="E29" s="13">
        <f>'TT - Speed'!N76</f>
        <v>11.816926829268292</v>
      </c>
      <c r="F29" s="13">
        <f>'TT - Speed'!P76</f>
        <v>0.12310231956165373</v>
      </c>
      <c r="G29" s="13">
        <f>'TT - Speed'!R76</f>
        <v>7.0479825190916293E-2</v>
      </c>
      <c r="H29" s="13">
        <f>'TT - Speed'!T76</f>
        <v>0.11126666666666669</v>
      </c>
      <c r="I29" s="13">
        <f>'TT - Speed'!V76</f>
        <v>6.0633333333333331E-2</v>
      </c>
      <c r="J29" s="13">
        <f>'TT - Speed'!X76</f>
        <v>3.0425000000000001E-2</v>
      </c>
      <c r="K29" s="13">
        <f>'TT - Speed'!Z76</f>
        <v>2.7846048794241236</v>
      </c>
      <c r="L29" s="13">
        <f>'TT - Speed'!AB76</f>
        <v>2.4718000000000004</v>
      </c>
      <c r="M29" s="13">
        <f>'TT - Speed'!AD76</f>
        <v>2.6749999999999999E-2</v>
      </c>
      <c r="N29" s="13">
        <f>'TT - Speed'!AF76</f>
        <v>2.5181666666666671</v>
      </c>
      <c r="O29" s="13">
        <f>'TT - Speed'!AH76</f>
        <v>0.8424999999999998</v>
      </c>
      <c r="P29" s="13"/>
    </row>
    <row r="30" spans="1:36" x14ac:dyDescent="0.25">
      <c r="B30" s="9" t="s">
        <v>172</v>
      </c>
      <c r="C30" s="13"/>
      <c r="D30" s="13">
        <f>'TT - Speed'!L92</f>
        <v>0.18758333333333335</v>
      </c>
      <c r="E30" s="13">
        <f>'TT - Speed'!N92</f>
        <v>9.2643333333333349</v>
      </c>
      <c r="F30" s="13">
        <f>'TT - Speed'!P92</f>
        <v>0.1295</v>
      </c>
      <c r="G30" s="13">
        <f>'TT - Speed'!R92</f>
        <v>6.0999999999999999E-2</v>
      </c>
      <c r="H30" s="13">
        <f>'TT - Speed'!T92</f>
        <v>6.6000000000000003E-2</v>
      </c>
      <c r="I30" s="13">
        <f>'TT - Speed'!V92</f>
        <v>0.05</v>
      </c>
      <c r="J30" s="13">
        <f>'TT - Speed'!X92</f>
        <v>0.05</v>
      </c>
      <c r="K30" s="13">
        <f>'TT - Speed'!Z92</f>
        <v>2.9830000000000001</v>
      </c>
      <c r="L30" s="13">
        <f>'TT - Speed'!AB92</f>
        <v>4.67</v>
      </c>
      <c r="M30" s="13">
        <f>'TT - Speed'!AD92</f>
        <v>0.03</v>
      </c>
      <c r="N30" s="13">
        <f>'TT - Speed'!AF92</f>
        <v>2.2570000000000001</v>
      </c>
      <c r="O30" s="13">
        <f>'TT - Speed'!AH92</f>
        <v>4.5400000000000003E-2</v>
      </c>
      <c r="P30" s="13"/>
    </row>
    <row r="31" spans="1:36" x14ac:dyDescent="0.25">
      <c r="B31" s="9" t="s">
        <v>182</v>
      </c>
      <c r="C31" s="13"/>
      <c r="D31" s="13">
        <f>'TT-age'!L63</f>
        <v>0.15810048462848333</v>
      </c>
      <c r="E31" s="13">
        <f>'TT-age'!N63</f>
        <v>11.292026315789473</v>
      </c>
      <c r="F31" s="13">
        <f>'TT-age'!P63</f>
        <v>0.11269323757339732</v>
      </c>
      <c r="G31" s="13">
        <f>'TT-age'!R63</f>
        <v>6.9336968048059139E-2</v>
      </c>
      <c r="H31" s="13">
        <f>'TT-age'!T63</f>
        <v>9.9473684210526339E-2</v>
      </c>
      <c r="I31" s="13">
        <f>'TT-age'!V63</f>
        <v>5.9569999999999998E-2</v>
      </c>
      <c r="J31" s="13">
        <f>'TT-age'!X63</f>
        <v>3.2599999999999997E-2</v>
      </c>
      <c r="K31" s="13">
        <f>'TT-age'!Z63</f>
        <v>2.7864420744601159</v>
      </c>
      <c r="L31" s="13">
        <f>'TT-age'!AB63</f>
        <v>2.8767142857142858</v>
      </c>
      <c r="M31" s="13">
        <f>'TT-age'!AD63</f>
        <v>2.7400000000000001E-2</v>
      </c>
      <c r="N31" s="13">
        <f>'TT-age'!AF63</f>
        <v>2.4674285714285711</v>
      </c>
      <c r="O31" s="13">
        <f>'TT-age'!AH63</f>
        <v>2.8850000000000001E-2</v>
      </c>
      <c r="P31" s="13"/>
    </row>
    <row r="32" spans="1:36" x14ac:dyDescent="0.25">
      <c r="B32" s="9" t="s">
        <v>181</v>
      </c>
      <c r="C32" s="13"/>
      <c r="D32" s="13">
        <f>'TT-age'!L91</f>
        <v>0.17909090909090905</v>
      </c>
      <c r="E32" s="13">
        <f>'TT-age'!N91</f>
        <v>11.689090909090908</v>
      </c>
      <c r="F32" s="13">
        <f>'TT-age'!P91</f>
        <v>0.14000000000000001</v>
      </c>
      <c r="G32" s="13">
        <f>'TT-age'!R91</f>
        <v>0.10250000000000001</v>
      </c>
      <c r="H32" s="13"/>
      <c r="I32" s="13">
        <f>'TT-age'!V91</f>
        <v>0.06</v>
      </c>
      <c r="J32" s="13">
        <f>'TT-age'!X91</f>
        <v>0.02</v>
      </c>
      <c r="K32" s="13">
        <f>'TT-age'!Z91</f>
        <v>3.4</v>
      </c>
      <c r="L32" s="13"/>
      <c r="M32" s="13"/>
      <c r="N32" s="13">
        <f>'TT-age'!AF91</f>
        <v>2.8</v>
      </c>
      <c r="O32" s="13">
        <f>'TT-age'!AH91</f>
        <v>3.3</v>
      </c>
      <c r="P32" s="13"/>
    </row>
    <row r="33" spans="2:35" x14ac:dyDescent="0.25">
      <c r="B33" s="9"/>
    </row>
    <row r="34" spans="2:35" x14ac:dyDescent="0.25">
      <c r="B34" s="9"/>
    </row>
    <row r="35" spans="2:35" x14ac:dyDescent="0.25">
      <c r="Q35" s="9"/>
    </row>
    <row r="36" spans="2:35" x14ac:dyDescent="0.25">
      <c r="B36" s="9" t="s">
        <v>183</v>
      </c>
      <c r="Q36" s="9"/>
    </row>
    <row r="37" spans="2:35" x14ac:dyDescent="0.25">
      <c r="B37" s="9" t="s">
        <v>186</v>
      </c>
      <c r="D37" s="9" t="s">
        <v>187</v>
      </c>
      <c r="R37" s="9" t="s">
        <v>188</v>
      </c>
    </row>
    <row r="38" spans="2:35" ht="30" x14ac:dyDescent="0.25">
      <c r="D38" s="2" t="s">
        <v>1</v>
      </c>
      <c r="E38" s="2" t="s">
        <v>2</v>
      </c>
      <c r="F38" s="2" t="s">
        <v>0</v>
      </c>
      <c r="G38" s="2" t="s">
        <v>3</v>
      </c>
      <c r="H38" s="2" t="s">
        <v>20</v>
      </c>
      <c r="I38" s="2" t="s">
        <v>4</v>
      </c>
      <c r="J38" s="2" t="s">
        <v>5</v>
      </c>
      <c r="K38" s="2" t="s">
        <v>6</v>
      </c>
      <c r="L38" s="2" t="s">
        <v>7</v>
      </c>
      <c r="M38" s="2" t="s">
        <v>185</v>
      </c>
      <c r="N38" s="2" t="s">
        <v>184</v>
      </c>
      <c r="O38" s="2" t="s">
        <v>9</v>
      </c>
      <c r="P38" s="2"/>
      <c r="R38" s="2" t="s">
        <v>1</v>
      </c>
      <c r="S38" s="2" t="s">
        <v>2</v>
      </c>
      <c r="T38" s="2" t="s">
        <v>0</v>
      </c>
      <c r="U38" s="2" t="s">
        <v>3</v>
      </c>
      <c r="V38" s="2" t="s">
        <v>20</v>
      </c>
      <c r="W38" s="2" t="s">
        <v>4</v>
      </c>
      <c r="X38" s="2" t="s">
        <v>5</v>
      </c>
      <c r="Y38" s="2" t="s">
        <v>6</v>
      </c>
      <c r="Z38" s="2" t="s">
        <v>7</v>
      </c>
      <c r="AA38" s="2" t="s">
        <v>185</v>
      </c>
      <c r="AB38" s="2" t="s">
        <v>184</v>
      </c>
      <c r="AC38" s="2" t="s">
        <v>9</v>
      </c>
    </row>
    <row r="39" spans="2:35" x14ac:dyDescent="0.25">
      <c r="B39" s="9" t="s">
        <v>180</v>
      </c>
      <c r="D39" s="13">
        <f>Transfemoral!L76</f>
        <v>0.12782500000000002</v>
      </c>
      <c r="E39" s="13">
        <f>Transfemoral!N76</f>
        <v>7.911428571428571</v>
      </c>
      <c r="F39" s="13">
        <f>Transfemoral!P76</f>
        <v>0.129</v>
      </c>
      <c r="G39" s="13">
        <f>Transfemoral!R76</f>
        <v>6.4766666666666695E-2</v>
      </c>
      <c r="H39" s="13">
        <f>Transfemoral!T76</f>
        <v>0.12405263157894736</v>
      </c>
      <c r="I39" s="13">
        <f>Transfemoral!V76</f>
        <v>6.6000000000000017E-2</v>
      </c>
      <c r="J39" s="13">
        <f>Transfemoral!X76</f>
        <v>4.0625000000000001E-2</v>
      </c>
      <c r="K39" s="13">
        <f>Transfemoral!Z76</f>
        <v>1.9647058823529411</v>
      </c>
      <c r="L39" s="13">
        <f>Transfemoral!AB76</f>
        <v>2.585</v>
      </c>
      <c r="M39" s="13">
        <f>Transfemoral!AD76</f>
        <v>0.04</v>
      </c>
      <c r="N39" s="13">
        <f>Transfemoral!AF76</f>
        <v>2.706666666666667</v>
      </c>
      <c r="O39" s="13">
        <f>Transfemoral!AH76</f>
        <v>4.6384615384615392E-2</v>
      </c>
      <c r="P39" s="13"/>
      <c r="Q39" s="2"/>
      <c r="R39" s="13">
        <f>Transfemoral!AK76</f>
        <v>7.5000000000000011E-2</v>
      </c>
      <c r="S39" s="13" t="e">
        <f>Transfemoral!AM76</f>
        <v>#DIV/0!</v>
      </c>
      <c r="T39" s="13">
        <f>Transfemoral!AO76</f>
        <v>0.18</v>
      </c>
      <c r="U39" s="13">
        <f>Transfemoral!AQ76</f>
        <v>5.7333333333333368E-2</v>
      </c>
      <c r="V39" s="13">
        <f>Transfemoral!AS76</f>
        <v>0.2</v>
      </c>
      <c r="W39" s="13">
        <f>Transfemoral!AU76</f>
        <v>8.0000000000000016E-2</v>
      </c>
      <c r="X39" s="13">
        <f>Transfemoral!AW76</f>
        <v>4.4545454545454541E-2</v>
      </c>
      <c r="Y39" s="13">
        <f>Transfemoral!AY76</f>
        <v>2.2306249999999999</v>
      </c>
      <c r="Z39" s="13">
        <f>Transfemoral!BA76</f>
        <v>3.42625</v>
      </c>
      <c r="AA39" s="13">
        <f>Transfemoral!BC76</f>
        <v>3.7999999999999999E-2</v>
      </c>
      <c r="AB39" s="13">
        <f>Transfemoral!BE76</f>
        <v>2.48</v>
      </c>
      <c r="AC39" s="13" t="e">
        <f>Transfemoral!BG76</f>
        <v>#DIV/0!</v>
      </c>
      <c r="AD39" s="2"/>
      <c r="AE39" s="2"/>
      <c r="AF39" s="2"/>
      <c r="AG39" s="2"/>
      <c r="AH39" s="2"/>
      <c r="AI39" s="1"/>
    </row>
    <row r="40" spans="2:35" x14ac:dyDescent="0.25">
      <c r="B40" s="9" t="s">
        <v>178</v>
      </c>
      <c r="D40" s="13">
        <f>'TF - Speed'!L46</f>
        <v>0.13226666666666667</v>
      </c>
      <c r="E40" s="13">
        <f>'TF - Speed'!N46</f>
        <v>8.0646666666666658</v>
      </c>
      <c r="F40" s="13">
        <f>'TF - Speed'!P46</f>
        <v>0.13904545454545456</v>
      </c>
      <c r="G40" s="13">
        <f>'TF - Speed'!R46</f>
        <v>6.4619047619047645E-2</v>
      </c>
      <c r="H40" s="13">
        <f>'TF - Speed'!T46</f>
        <v>0.13014285714285714</v>
      </c>
      <c r="I40" s="13">
        <f>'TF - Speed'!V46</f>
        <v>6.1000000000000013E-2</v>
      </c>
      <c r="J40" s="13">
        <f>'TF - Speed'!X46</f>
        <v>4.1818181818181817E-2</v>
      </c>
      <c r="K40" s="13">
        <f>'TF - Speed'!Z46</f>
        <v>2.0499999999999994</v>
      </c>
      <c r="L40" s="13">
        <f>'TF - Speed'!AB46</f>
        <v>2.4542857142857142</v>
      </c>
      <c r="M40" s="13">
        <f>'TF - Speed'!AD46</f>
        <v>4.2000000000000003E-2</v>
      </c>
      <c r="N40" s="13">
        <f>'TF - Speed'!AF46</f>
        <v>2.0700000000000003</v>
      </c>
      <c r="O40" s="13">
        <f>'TF - Speed'!AH46</f>
        <v>4.2624999999999996E-2</v>
      </c>
      <c r="P40" s="13"/>
      <c r="Q40" s="3"/>
      <c r="R40" s="3"/>
      <c r="S40" s="3"/>
      <c r="T40" s="3"/>
      <c r="U40" s="3"/>
      <c r="V40" s="3"/>
      <c r="W40" s="3"/>
      <c r="X40" s="3"/>
      <c r="Y40" s="3"/>
      <c r="Z40" s="3"/>
      <c r="AA40" s="3"/>
      <c r="AB40" s="3"/>
      <c r="AC40" s="3"/>
      <c r="AD40" s="3"/>
      <c r="AE40" s="3"/>
      <c r="AF40" s="3"/>
      <c r="AG40" s="3"/>
      <c r="AH40" s="3"/>
      <c r="AI40" s="3"/>
    </row>
    <row r="41" spans="2:35" x14ac:dyDescent="0.25">
      <c r="B41" s="9" t="s">
        <v>172</v>
      </c>
      <c r="D41" s="13">
        <f>'TF - Speed'!L72</f>
        <v>0.13650000000000001</v>
      </c>
      <c r="E41" s="13">
        <f>'TF - Speed'!N72</f>
        <v>8.3616666666666664</v>
      </c>
      <c r="F41" s="13">
        <f>'TF - Speed'!P72</f>
        <v>0.12090000000000001</v>
      </c>
      <c r="G41" s="13">
        <f>'TF - Speed'!R72</f>
        <v>7.1777777777777788E-2</v>
      </c>
      <c r="H41" s="13">
        <f>'TF - Speed'!T72</f>
        <v>0.10500000000000001</v>
      </c>
      <c r="I41" s="13">
        <f>'TF - Speed'!V72</f>
        <v>6.4000000000000001E-2</v>
      </c>
      <c r="J41" s="13">
        <f>'TF - Speed'!X72</f>
        <v>0.04</v>
      </c>
      <c r="K41" s="13">
        <f>'TF - Speed'!Z72</f>
        <v>1.7600000000000002</v>
      </c>
      <c r="L41" s="13">
        <f>'TF - Speed'!AB72</f>
        <v>3.5</v>
      </c>
      <c r="M41" s="13">
        <f>'TF - Speed'!AD72</f>
        <v>0.04</v>
      </c>
      <c r="N41" s="13">
        <f>'TF - Speed'!AF72</f>
        <v>3.98</v>
      </c>
      <c r="O41" s="13">
        <f>'TF - Speed'!AH72</f>
        <v>4.3333333333333335E-2</v>
      </c>
      <c r="P41" s="13"/>
    </row>
    <row r="45" spans="2:35" ht="15.75" x14ac:dyDescent="0.25">
      <c r="B45" s="16" t="s">
        <v>193</v>
      </c>
    </row>
    <row r="47" spans="2:35" ht="30" x14ac:dyDescent="0.25">
      <c r="B47" s="17"/>
      <c r="C47" s="18" t="s">
        <v>1</v>
      </c>
      <c r="D47" s="18" t="s">
        <v>2</v>
      </c>
      <c r="E47" s="18" t="s">
        <v>0</v>
      </c>
      <c r="F47" s="18" t="s">
        <v>3</v>
      </c>
      <c r="G47" s="18" t="s">
        <v>20</v>
      </c>
      <c r="H47" s="18" t="s">
        <v>4</v>
      </c>
      <c r="I47" s="18" t="s">
        <v>5</v>
      </c>
      <c r="J47" s="18" t="s">
        <v>6</v>
      </c>
      <c r="K47" s="18" t="s">
        <v>7</v>
      </c>
      <c r="L47" s="18" t="s">
        <v>185</v>
      </c>
      <c r="M47" s="18" t="s">
        <v>184</v>
      </c>
      <c r="N47" s="18" t="s">
        <v>9</v>
      </c>
    </row>
    <row r="48" spans="2:35" x14ac:dyDescent="0.25">
      <c r="B48" s="19" t="s">
        <v>180</v>
      </c>
      <c r="C48" s="20" t="str">
        <f>CONCATENATE(TEXT(C10,"#0.00")," (",TEXT(D28,"#0.00"),")")</f>
        <v>1.11 (0.16)</v>
      </c>
      <c r="D48" s="20" t="str">
        <f t="shared" ref="D48:N48" si="0">CONCATENATE(TEXT(D10,"#0.00")," (",TEXT(E28,"#0.00"),")")</f>
        <v>99.48 (11.70)</v>
      </c>
      <c r="E48" s="20" t="str">
        <f t="shared" si="0"/>
        <v>1.22 (0.12)</v>
      </c>
      <c r="F48" s="20" t="str">
        <f t="shared" si="0"/>
        <v>0.66 (0.07)</v>
      </c>
      <c r="G48" s="20" t="str">
        <f t="shared" si="0"/>
        <v>1.22 (0.10)</v>
      </c>
      <c r="H48" s="20" t="str">
        <f t="shared" si="0"/>
        <v>0.64 (0.06)</v>
      </c>
      <c r="I48" s="20" t="str">
        <f t="shared" si="0"/>
        <v>0.42 (0.03)</v>
      </c>
      <c r="J48" s="20" t="str">
        <f t="shared" si="0"/>
        <v>54.97 (2.78)</v>
      </c>
      <c r="K48" s="20" t="str">
        <f t="shared" si="0"/>
        <v>35.19 (2.88)</v>
      </c>
      <c r="L48" s="20" t="str">
        <f t="shared" si="0"/>
        <v>0.22 (0.03)</v>
      </c>
      <c r="M48" s="20" t="str">
        <f t="shared" si="0"/>
        <v>15.13 (2.51)</v>
      </c>
      <c r="N48" s="20" t="str">
        <f t="shared" si="0"/>
        <v>3.18 (0.68)</v>
      </c>
    </row>
    <row r="49" spans="2:14" x14ac:dyDescent="0.25">
      <c r="B49" s="19" t="s">
        <v>178</v>
      </c>
      <c r="C49" s="20" t="str">
        <f t="shared" ref="C49:N49" si="1">CONCATENATE(TEXT(C11,"#0.00")," (",TEXT(D29,"#0.00"),")")</f>
        <v>1.10 (0.16)</v>
      </c>
      <c r="D49" s="20" t="str">
        <f t="shared" si="1"/>
        <v>99.15 (11.82)</v>
      </c>
      <c r="E49" s="20" t="str">
        <f t="shared" si="1"/>
        <v>1.20 (0.12)</v>
      </c>
      <c r="F49" s="20" t="str">
        <f t="shared" si="1"/>
        <v>0.65 (0.07)</v>
      </c>
      <c r="G49" s="20" t="str">
        <f t="shared" si="1"/>
        <v>1.22 (0.11)</v>
      </c>
      <c r="H49" s="20" t="str">
        <f t="shared" si="1"/>
        <v>0.63 (0.06)</v>
      </c>
      <c r="I49" s="20" t="str">
        <f t="shared" si="1"/>
        <v>0.43 (0.03)</v>
      </c>
      <c r="J49" s="20" t="str">
        <f t="shared" si="1"/>
        <v>57.76 (2.78)</v>
      </c>
      <c r="K49" s="20" t="str">
        <f t="shared" si="1"/>
        <v>35.51 (2.47)</v>
      </c>
      <c r="L49" s="20" t="str">
        <f t="shared" si="1"/>
        <v>0.23 (0.03)</v>
      </c>
      <c r="M49" s="20" t="str">
        <f t="shared" si="1"/>
        <v>14.42 (2.52)</v>
      </c>
      <c r="N49" s="20" t="str">
        <f t="shared" si="1"/>
        <v>3.92 (0.84)</v>
      </c>
    </row>
    <row r="50" spans="2:14" x14ac:dyDescent="0.25">
      <c r="B50" s="19" t="s">
        <v>172</v>
      </c>
      <c r="C50" s="20" t="str">
        <f t="shared" ref="C50:N50" si="2">CONCATENATE(TEXT(C12,"#0.00")," (",TEXT(D30,"#0.00"),")")</f>
        <v>1.41 (0.19)</v>
      </c>
      <c r="D50" s="20" t="str">
        <f t="shared" si="2"/>
        <v>109.17 (9.26)</v>
      </c>
      <c r="E50" s="20" t="str">
        <f t="shared" si="2"/>
        <v>1.49 (0.13)</v>
      </c>
      <c r="F50" s="20" t="str">
        <f t="shared" si="2"/>
        <v>0.77 (0.06)</v>
      </c>
      <c r="G50" s="20" t="str">
        <f t="shared" si="2"/>
        <v>1.11 (0.07)</v>
      </c>
      <c r="H50" s="20" t="str">
        <f t="shared" si="2"/>
        <v>0.71 (0.05)</v>
      </c>
      <c r="I50" s="20" t="str">
        <f t="shared" si="2"/>
        <v>0.35 (0.05)</v>
      </c>
      <c r="J50" s="20" t="str">
        <f t="shared" si="2"/>
        <v>36.73 (2.98)</v>
      </c>
      <c r="K50" s="20" t="str">
        <f t="shared" si="2"/>
        <v>36.25 (4.67)</v>
      </c>
      <c r="L50" s="20" t="str">
        <f t="shared" si="2"/>
        <v>0.17 (0.03)</v>
      </c>
      <c r="M50" s="20" t="str">
        <f t="shared" si="2"/>
        <v>13.95 (2.26)</v>
      </c>
      <c r="N50" s="20" t="str">
        <f t="shared" si="2"/>
        <v>0.25 (0.05)</v>
      </c>
    </row>
    <row r="51" spans="2:14" x14ac:dyDescent="0.25">
      <c r="B51" s="19" t="s">
        <v>182</v>
      </c>
      <c r="C51" s="20" t="str">
        <f t="shared" ref="C51:N51" si="3">CONCATENATE(TEXT(C13,"#0.00")," (",TEXT(D31,"#0.00"),")")</f>
        <v>1.14 (0.16)</v>
      </c>
      <c r="D51" s="20" t="str">
        <f t="shared" si="3"/>
        <v>98.75 (11.29)</v>
      </c>
      <c r="E51" s="20" t="str">
        <f t="shared" si="3"/>
        <v>1.21 (0.11)</v>
      </c>
      <c r="F51" s="20" t="str">
        <f t="shared" si="3"/>
        <v>0.66 (0.07)</v>
      </c>
      <c r="G51" s="20" t="str">
        <f t="shared" si="3"/>
        <v>1.22 (0.10)</v>
      </c>
      <c r="H51" s="20" t="str">
        <f t="shared" si="3"/>
        <v>0.64 (0.06)</v>
      </c>
      <c r="I51" s="20" t="str">
        <f t="shared" si="3"/>
        <v>0.42 (0.03)</v>
      </c>
      <c r="J51" s="20" t="str">
        <f t="shared" si="3"/>
        <v>54.45 (2.79)</v>
      </c>
      <c r="K51" s="20" t="str">
        <f t="shared" si="3"/>
        <v>35.19 (2.88)</v>
      </c>
      <c r="L51" s="20" t="str">
        <f t="shared" si="3"/>
        <v>0.22 (0.03)</v>
      </c>
      <c r="M51" s="20" t="str">
        <f t="shared" si="3"/>
        <v>15.04 (2.47)</v>
      </c>
      <c r="N51" s="20" t="str">
        <f t="shared" si="3"/>
        <v>0.16 (0.03)</v>
      </c>
    </row>
    <row r="52" spans="2:14" x14ac:dyDescent="0.25">
      <c r="B52" s="19" t="s">
        <v>181</v>
      </c>
      <c r="C52" s="20" t="str">
        <f>CONCATENATE(TEXT(C14,"#0.00")," (",TEXT(D32,"#0.00"),")")</f>
        <v>1.00 (0.18)</v>
      </c>
      <c r="D52" s="20" t="str">
        <f>CONCATENATE(TEXT(D14,"#0.00")," (",TEXT(E32,"#0.00"),")")</f>
        <v>102.45 (11.69)</v>
      </c>
      <c r="E52" s="20" t="str">
        <f>CONCATENATE(TEXT(E14,"#0.00")," (",TEXT(F32,"#0.00"),")")</f>
        <v>1.24 (0.14)</v>
      </c>
      <c r="F52" s="20" t="str">
        <f>CONCATENATE(TEXT(F14,"#0.00")," (",TEXT(G32,"#0.00"),")")</f>
        <v>0.76 (0.10)</v>
      </c>
      <c r="G52" s="20"/>
      <c r="H52" s="20" t="str">
        <f>CONCATENATE(TEXT(H14,"#0.00")," (",TEXT(I32,"#0.00"),")")</f>
        <v>0.66 (0.06)</v>
      </c>
      <c r="I52" s="20" t="str">
        <f>CONCATENATE(TEXT(I14,"#0.00")," (",TEXT(J32,"#0.00"),")")</f>
        <v>0.44 (0.02)</v>
      </c>
      <c r="J52" s="20" t="str">
        <f>CONCATENATE(TEXT(J14,"#0.00")," (",TEXT(K32,"#0.00"),")")</f>
        <v>56.68 (3.40)</v>
      </c>
      <c r="K52" s="20" t="str">
        <f>CONCATENATE(TEXT(K14,"#0.00")," (",TEXT(L32,"#0.00"),")")</f>
        <v>0.00 (0.00)</v>
      </c>
      <c r="L52" s="20"/>
      <c r="M52" s="20" t="str">
        <f>CONCATENATE(TEXT(M14,"#0.00")," (",TEXT(N32,"#0.00"),")")</f>
        <v>15.70 (2.80)</v>
      </c>
      <c r="N52" s="20" t="str">
        <f>CONCATENATE(TEXT(N14,"#0.00")," (",TEXT(O32,"#0.00"),")")</f>
        <v>15.30 (3.30)</v>
      </c>
    </row>
    <row r="55" spans="2:14" ht="15.75" x14ac:dyDescent="0.25">
      <c r="B55" s="16" t="s">
        <v>194</v>
      </c>
    </row>
    <row r="57" spans="2:14" ht="30" x14ac:dyDescent="0.25">
      <c r="B57" s="17"/>
      <c r="C57" s="18" t="s">
        <v>1</v>
      </c>
      <c r="D57" s="18" t="s">
        <v>2</v>
      </c>
      <c r="E57" s="18" t="s">
        <v>0</v>
      </c>
      <c r="F57" s="18" t="s">
        <v>3</v>
      </c>
      <c r="G57" s="18" t="s">
        <v>20</v>
      </c>
      <c r="H57" s="18" t="s">
        <v>4</v>
      </c>
      <c r="I57" s="18" t="s">
        <v>5</v>
      </c>
      <c r="J57" s="18" t="s">
        <v>6</v>
      </c>
      <c r="K57" s="18" t="s">
        <v>7</v>
      </c>
      <c r="L57" s="18" t="s">
        <v>185</v>
      </c>
      <c r="M57" s="18" t="s">
        <v>184</v>
      </c>
      <c r="N57" s="18" t="s">
        <v>9</v>
      </c>
    </row>
    <row r="58" spans="2:14" x14ac:dyDescent="0.25">
      <c r="B58" s="19" t="s">
        <v>180</v>
      </c>
      <c r="C58" s="20" t="str">
        <f>CONCATENATE(TEXT(C20,"#0.00")," (",TEXT(D39,"#0.00"),")")</f>
        <v>1.02 (0.13)</v>
      </c>
      <c r="D58" s="20" t="str">
        <f t="shared" ref="D58:N58" si="4">CONCATENATE(TEXT(D20,"#0.00")," (",TEXT(E39,"#0.00"),")")</f>
        <v>82.14 (7.91)</v>
      </c>
      <c r="E58" s="20" t="str">
        <f t="shared" si="4"/>
        <v>4.63 (0.13)</v>
      </c>
      <c r="F58" s="20" t="str">
        <f t="shared" si="4"/>
        <v>0.72 (0.06)</v>
      </c>
      <c r="G58" s="20" t="str">
        <f t="shared" si="4"/>
        <v>1.40 (0.12)</v>
      </c>
      <c r="H58" s="20" t="str">
        <f t="shared" si="4"/>
        <v>0.78 (0.07)</v>
      </c>
      <c r="I58" s="20" t="str">
        <f t="shared" si="4"/>
        <v>0.56 (0.04)</v>
      </c>
      <c r="J58" s="20" t="str">
        <f t="shared" si="4"/>
        <v>57.58 (1.96)</v>
      </c>
      <c r="K58" s="20" t="str">
        <f t="shared" si="4"/>
        <v>41.46 (2.59)</v>
      </c>
      <c r="L58" s="20" t="str">
        <f t="shared" si="4"/>
        <v>0.15 (0.04)</v>
      </c>
      <c r="M58" s="20" t="str">
        <f t="shared" si="4"/>
        <v>10.16 (2.71)</v>
      </c>
      <c r="N58" s="20" t="str">
        <f t="shared" si="4"/>
        <v>0.15 (0.05)</v>
      </c>
    </row>
    <row r="59" spans="2:14" x14ac:dyDescent="0.25">
      <c r="B59" s="19" t="s">
        <v>178</v>
      </c>
      <c r="C59" s="20" t="str">
        <f t="shared" ref="C59:N59" si="5">CONCATENATE(TEXT(C21,"#0.00")," (",TEXT(D40,"#0.00"),")")</f>
        <v>1.00 (0.13)</v>
      </c>
      <c r="D59" s="20" t="str">
        <f t="shared" si="5"/>
        <v>79.53 (8.06)</v>
      </c>
      <c r="E59" s="20" t="str">
        <f t="shared" si="5"/>
        <v>6.09 (0.14)</v>
      </c>
      <c r="F59" s="20" t="str">
        <f t="shared" si="5"/>
        <v>0.71 (0.06)</v>
      </c>
      <c r="G59" s="20" t="str">
        <f t="shared" si="5"/>
        <v>1.40 (0.13)</v>
      </c>
      <c r="H59" s="20" t="str">
        <f t="shared" si="5"/>
        <v>0.80 (0.06)</v>
      </c>
      <c r="I59" s="20" t="str">
        <f t="shared" si="5"/>
        <v>0.57 (0.04)</v>
      </c>
      <c r="J59" s="20" t="str">
        <f t="shared" si="5"/>
        <v>58.71 (2.05)</v>
      </c>
      <c r="K59" s="20" t="str">
        <f t="shared" si="5"/>
        <v>40.68 (2.45)</v>
      </c>
      <c r="L59" s="20" t="str">
        <f t="shared" si="5"/>
        <v>0.16 (0.04)</v>
      </c>
      <c r="M59" s="20" t="str">
        <f t="shared" si="5"/>
        <v>11.17 (2.07)</v>
      </c>
      <c r="N59" s="20" t="str">
        <f t="shared" si="5"/>
        <v>0.15 (0.04)</v>
      </c>
    </row>
    <row r="60" spans="2:14" x14ac:dyDescent="0.25">
      <c r="B60" s="19" t="s">
        <v>172</v>
      </c>
      <c r="C60" s="20" t="str">
        <f t="shared" ref="C60:N60" si="6">CONCATENATE(TEXT(C22,"#0.00")," (",TEXT(D41,"#0.00"),")")</f>
        <v>1.15 (0.14)</v>
      </c>
      <c r="D60" s="20" t="str">
        <f t="shared" si="6"/>
        <v>94.11 (8.36)</v>
      </c>
      <c r="E60" s="20" t="str">
        <f t="shared" si="6"/>
        <v>1.48 (0.12)</v>
      </c>
      <c r="F60" s="20" t="str">
        <f t="shared" si="6"/>
        <v>0.78 (0.07)</v>
      </c>
      <c r="G60" s="20" t="str">
        <f t="shared" si="6"/>
        <v>1.28 (0.11)</v>
      </c>
      <c r="H60" s="20" t="str">
        <f t="shared" si="6"/>
        <v>0.64 (0.06)</v>
      </c>
      <c r="I60" s="20" t="str">
        <f t="shared" si="6"/>
        <v>0.54 (0.04)</v>
      </c>
      <c r="J60" s="20" t="str">
        <f t="shared" si="6"/>
        <v>54.09 (1.76)</v>
      </c>
      <c r="K60" s="20" t="str">
        <f t="shared" si="6"/>
        <v>45.58 (3.50)</v>
      </c>
      <c r="L60" s="20" t="str">
        <f t="shared" si="6"/>
        <v>0.14 (0.04)</v>
      </c>
      <c r="M60" s="20" t="str">
        <f t="shared" si="6"/>
        <v>8.65 (3.98)</v>
      </c>
      <c r="N60" s="20" t="str">
        <f t="shared" si="6"/>
        <v>0.14 (0.04)</v>
      </c>
    </row>
  </sheetData>
  <phoneticPr fontId="2" type="noConversion"/>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G80"/>
  <sheetViews>
    <sheetView topLeftCell="A4" zoomScale="85" zoomScaleNormal="85" workbookViewId="0">
      <pane ySplit="1005" activePane="bottomLeft"/>
      <selection activeCell="E4" sqref="E1:E65536"/>
      <selection pane="bottomLeft" activeCell="G6" sqref="G6"/>
    </sheetView>
  </sheetViews>
  <sheetFormatPr defaultRowHeight="15" x14ac:dyDescent="0.25"/>
  <cols>
    <col min="1" max="1" width="33.28515625" style="5" customWidth="1"/>
    <col min="2" max="2" width="21.7109375" customWidth="1"/>
  </cols>
  <sheetData>
    <row r="1" spans="1:59" x14ac:dyDescent="0.25">
      <c r="A1" s="10" t="s">
        <v>169</v>
      </c>
    </row>
    <row r="3" spans="1:59" x14ac:dyDescent="0.25">
      <c r="A3" s="6" t="s">
        <v>14</v>
      </c>
      <c r="B3" s="3"/>
      <c r="AJ3" s="3" t="s">
        <v>15</v>
      </c>
      <c r="AK3" s="3"/>
    </row>
    <row r="4" spans="1:59" s="1" customFormat="1" ht="45" x14ac:dyDescent="0.25">
      <c r="A4" s="6" t="s">
        <v>10</v>
      </c>
      <c r="B4" s="2" t="s">
        <v>27</v>
      </c>
      <c r="C4" s="2" t="s">
        <v>11</v>
      </c>
      <c r="D4" s="4" t="s">
        <v>25</v>
      </c>
      <c r="E4" s="2" t="s">
        <v>16</v>
      </c>
      <c r="G4" s="2" t="s">
        <v>13</v>
      </c>
      <c r="H4" s="2"/>
      <c r="I4" s="2" t="s">
        <v>12</v>
      </c>
      <c r="J4" s="2"/>
      <c r="K4" s="2" t="s">
        <v>1</v>
      </c>
      <c r="L4" s="2"/>
      <c r="M4" s="2" t="s">
        <v>2</v>
      </c>
      <c r="N4" s="2"/>
      <c r="O4" s="2" t="s">
        <v>0</v>
      </c>
      <c r="P4" s="2"/>
      <c r="Q4" s="2" t="s">
        <v>3</v>
      </c>
      <c r="R4" s="2"/>
      <c r="S4" s="2" t="s">
        <v>20</v>
      </c>
      <c r="T4" s="2"/>
      <c r="U4" s="2" t="s">
        <v>4</v>
      </c>
      <c r="V4" s="2"/>
      <c r="W4" s="2" t="s">
        <v>5</v>
      </c>
      <c r="X4" s="2"/>
      <c r="Y4" s="2" t="s">
        <v>6</v>
      </c>
      <c r="Z4" s="2"/>
      <c r="AA4" s="2" t="s">
        <v>7</v>
      </c>
      <c r="AB4" s="2"/>
      <c r="AC4" s="2" t="s">
        <v>8</v>
      </c>
      <c r="AD4" s="2"/>
      <c r="AE4" s="2" t="s">
        <v>21</v>
      </c>
      <c r="AF4" s="2"/>
      <c r="AG4" s="2" t="s">
        <v>9</v>
      </c>
      <c r="AJ4" s="2" t="s">
        <v>1</v>
      </c>
      <c r="AK4" s="2"/>
      <c r="AL4" s="2" t="s">
        <v>2</v>
      </c>
      <c r="AM4" s="2"/>
      <c r="AN4" s="2" t="s">
        <v>0</v>
      </c>
      <c r="AO4" s="2"/>
      <c r="AP4" s="2" t="s">
        <v>3</v>
      </c>
      <c r="AQ4" s="2"/>
      <c r="AR4" s="2" t="s">
        <v>20</v>
      </c>
      <c r="AS4" s="2"/>
      <c r="AT4" s="2" t="s">
        <v>4</v>
      </c>
      <c r="AU4" s="2"/>
      <c r="AV4" s="2" t="s">
        <v>5</v>
      </c>
      <c r="AW4" s="2"/>
      <c r="AX4" s="2" t="s">
        <v>6</v>
      </c>
      <c r="AY4" s="2"/>
      <c r="AZ4" s="2" t="s">
        <v>7</v>
      </c>
      <c r="BA4" s="2"/>
      <c r="BB4" s="2" t="s">
        <v>8</v>
      </c>
      <c r="BC4" s="2"/>
      <c r="BD4" s="2" t="s">
        <v>21</v>
      </c>
      <c r="BE4" s="2"/>
      <c r="BF4" s="2" t="s">
        <v>9</v>
      </c>
    </row>
    <row r="5" spans="1:59" x14ac:dyDescent="0.25">
      <c r="E5" s="3" t="s">
        <v>17</v>
      </c>
      <c r="F5" s="3" t="s">
        <v>18</v>
      </c>
      <c r="G5" s="3" t="s">
        <v>17</v>
      </c>
      <c r="H5" s="3" t="s">
        <v>18</v>
      </c>
      <c r="I5" s="3" t="s">
        <v>17</v>
      </c>
      <c r="J5" s="3" t="s">
        <v>18</v>
      </c>
      <c r="K5" s="3" t="s">
        <v>17</v>
      </c>
      <c r="L5" s="3" t="s">
        <v>18</v>
      </c>
      <c r="M5" s="3" t="s">
        <v>17</v>
      </c>
      <c r="N5" s="3" t="s">
        <v>18</v>
      </c>
      <c r="O5" s="3" t="s">
        <v>17</v>
      </c>
      <c r="P5" s="3" t="s">
        <v>18</v>
      </c>
      <c r="Q5" s="3" t="s">
        <v>17</v>
      </c>
      <c r="R5" s="3" t="s">
        <v>18</v>
      </c>
      <c r="S5" s="3" t="s">
        <v>17</v>
      </c>
      <c r="T5" s="3" t="s">
        <v>18</v>
      </c>
      <c r="U5" s="3" t="s">
        <v>17</v>
      </c>
      <c r="V5" s="3" t="s">
        <v>18</v>
      </c>
      <c r="W5" s="3" t="s">
        <v>17</v>
      </c>
      <c r="X5" s="3" t="s">
        <v>18</v>
      </c>
      <c r="Y5" s="3" t="s">
        <v>17</v>
      </c>
      <c r="Z5" s="3" t="s">
        <v>18</v>
      </c>
      <c r="AA5" s="3" t="s">
        <v>17</v>
      </c>
      <c r="AB5" s="3" t="s">
        <v>18</v>
      </c>
      <c r="AC5" s="3" t="s">
        <v>17</v>
      </c>
      <c r="AD5" s="3" t="s">
        <v>18</v>
      </c>
      <c r="AE5" s="3" t="s">
        <v>17</v>
      </c>
      <c r="AF5" s="3" t="s">
        <v>18</v>
      </c>
      <c r="AG5" s="3" t="s">
        <v>17</v>
      </c>
      <c r="AH5" s="3" t="s">
        <v>18</v>
      </c>
      <c r="AI5" s="3"/>
      <c r="AJ5" s="3" t="s">
        <v>17</v>
      </c>
      <c r="AK5" s="3" t="s">
        <v>18</v>
      </c>
      <c r="AL5" s="3" t="s">
        <v>17</v>
      </c>
      <c r="AM5" s="3" t="s">
        <v>18</v>
      </c>
      <c r="AN5" s="3" t="s">
        <v>17</v>
      </c>
      <c r="AO5" s="3" t="s">
        <v>18</v>
      </c>
      <c r="AP5" s="3" t="s">
        <v>17</v>
      </c>
      <c r="AQ5" s="3" t="s">
        <v>18</v>
      </c>
      <c r="AR5" s="3" t="s">
        <v>17</v>
      </c>
      <c r="AS5" s="3" t="s">
        <v>18</v>
      </c>
      <c r="AT5" s="3" t="s">
        <v>17</v>
      </c>
      <c r="AU5" s="3" t="s">
        <v>18</v>
      </c>
      <c r="AV5" s="3" t="s">
        <v>17</v>
      </c>
      <c r="AW5" s="3" t="s">
        <v>18</v>
      </c>
      <c r="AX5" s="3" t="s">
        <v>17</v>
      </c>
      <c r="AY5" s="3" t="s">
        <v>18</v>
      </c>
      <c r="AZ5" s="3" t="s">
        <v>17</v>
      </c>
      <c r="BA5" s="3" t="s">
        <v>18</v>
      </c>
      <c r="BB5" s="3" t="s">
        <v>17</v>
      </c>
      <c r="BC5" s="3" t="s">
        <v>18</v>
      </c>
      <c r="BD5" s="3" t="s">
        <v>17</v>
      </c>
      <c r="BE5" s="3" t="s">
        <v>18</v>
      </c>
      <c r="BF5" s="3" t="s">
        <v>17</v>
      </c>
      <c r="BG5" s="3" t="s">
        <v>18</v>
      </c>
    </row>
    <row r="6" spans="1:59" x14ac:dyDescent="0.25">
      <c r="A6" s="5" t="s">
        <v>22</v>
      </c>
      <c r="C6" t="s">
        <v>19</v>
      </c>
      <c r="D6">
        <v>5</v>
      </c>
      <c r="E6">
        <v>50.6</v>
      </c>
      <c r="F6">
        <v>18.88</v>
      </c>
      <c r="G6">
        <v>1.79</v>
      </c>
      <c r="H6">
        <v>5.9400000000000001E-2</v>
      </c>
      <c r="I6">
        <v>83.369999999999976</v>
      </c>
      <c r="J6">
        <v>7.57</v>
      </c>
      <c r="K6">
        <v>1.105</v>
      </c>
      <c r="L6">
        <v>0.19600000000000001</v>
      </c>
      <c r="O6">
        <v>1.3169999999999999</v>
      </c>
      <c r="P6">
        <v>0.24199999999999999</v>
      </c>
      <c r="S6">
        <v>1.1000000000000001</v>
      </c>
      <c r="T6">
        <v>0.1</v>
      </c>
      <c r="Y6">
        <v>60.2</v>
      </c>
      <c r="Z6">
        <v>2.4</v>
      </c>
      <c r="AE6">
        <v>12.2</v>
      </c>
      <c r="AF6">
        <v>2.8</v>
      </c>
      <c r="AJ6">
        <v>1.125</v>
      </c>
      <c r="AK6">
        <v>0.19700000000000001</v>
      </c>
      <c r="AN6">
        <v>1.3169999999999999</v>
      </c>
      <c r="AO6">
        <v>0.24199999999999999</v>
      </c>
      <c r="AR6">
        <v>1.2</v>
      </c>
      <c r="AS6">
        <v>0.1</v>
      </c>
    </row>
    <row r="7" spans="1:59" x14ac:dyDescent="0.25">
      <c r="A7" s="5" t="s">
        <v>23</v>
      </c>
      <c r="C7" t="s">
        <v>30</v>
      </c>
      <c r="D7">
        <v>11</v>
      </c>
      <c r="E7">
        <v>53</v>
      </c>
      <c r="G7">
        <v>1.68</v>
      </c>
      <c r="H7">
        <v>8.4000000000000005E-2</v>
      </c>
      <c r="I7">
        <v>68.3</v>
      </c>
      <c r="J7">
        <v>12</v>
      </c>
      <c r="K7">
        <v>1.1599999999999999</v>
      </c>
      <c r="L7">
        <v>0.1</v>
      </c>
      <c r="M7">
        <v>105.4</v>
      </c>
      <c r="N7">
        <v>8.1999999999999993</v>
      </c>
      <c r="O7">
        <v>1.32</v>
      </c>
      <c r="P7">
        <v>0.05</v>
      </c>
      <c r="Y7">
        <v>63</v>
      </c>
      <c r="Z7">
        <v>1</v>
      </c>
      <c r="AA7">
        <v>37</v>
      </c>
      <c r="AB7">
        <v>1</v>
      </c>
    </row>
    <row r="8" spans="1:59" x14ac:dyDescent="0.25">
      <c r="A8" s="5" t="s">
        <v>24</v>
      </c>
      <c r="C8" t="s">
        <v>19</v>
      </c>
      <c r="D8">
        <v>14</v>
      </c>
      <c r="E8">
        <v>45.07</v>
      </c>
      <c r="F8">
        <v>7.1</v>
      </c>
      <c r="G8">
        <v>1.74</v>
      </c>
      <c r="H8">
        <v>6.0000000000000001E-3</v>
      </c>
      <c r="I8">
        <v>73.069999999999993</v>
      </c>
      <c r="J8">
        <v>7.2</v>
      </c>
      <c r="Q8">
        <v>0.73799999999999999</v>
      </c>
      <c r="R8">
        <v>0.05</v>
      </c>
      <c r="U8">
        <v>0.70799999999999996</v>
      </c>
      <c r="V8">
        <v>0.05</v>
      </c>
      <c r="W8">
        <v>0.438</v>
      </c>
      <c r="X8">
        <v>0.04</v>
      </c>
      <c r="AN8">
        <v>0.68899999999999995</v>
      </c>
      <c r="AO8">
        <v>6.3E-2</v>
      </c>
      <c r="AR8">
        <v>0.74399999999999999</v>
      </c>
      <c r="AS8">
        <v>0.06</v>
      </c>
      <c r="AT8">
        <v>0.40699999999999997</v>
      </c>
      <c r="AU8">
        <v>0.03</v>
      </c>
    </row>
    <row r="9" spans="1:59" x14ac:dyDescent="0.25">
      <c r="A9" s="5" t="s">
        <v>26</v>
      </c>
      <c r="B9" t="s">
        <v>28</v>
      </c>
      <c r="C9" t="s">
        <v>19</v>
      </c>
      <c r="D9">
        <v>11</v>
      </c>
      <c r="E9">
        <v>35.700000000000003</v>
      </c>
      <c r="F9">
        <v>7.1</v>
      </c>
      <c r="G9">
        <v>1.74</v>
      </c>
      <c r="H9">
        <v>6.0000000000000001E-3</v>
      </c>
      <c r="I9">
        <v>93</v>
      </c>
      <c r="K9">
        <v>1.01</v>
      </c>
      <c r="L9">
        <v>0.18</v>
      </c>
      <c r="M9">
        <f>1.49*60</f>
        <v>89.4</v>
      </c>
      <c r="N9">
        <f>0.15*60</f>
        <v>9</v>
      </c>
      <c r="O9">
        <v>1.33</v>
      </c>
      <c r="P9">
        <v>0.16</v>
      </c>
      <c r="S9">
        <v>1.36</v>
      </c>
      <c r="T9">
        <v>0.15</v>
      </c>
    </row>
    <row r="10" spans="1:59" x14ac:dyDescent="0.25">
      <c r="A10" s="5" t="s">
        <v>26</v>
      </c>
      <c r="B10" t="s">
        <v>29</v>
      </c>
      <c r="C10" t="s">
        <v>19</v>
      </c>
      <c r="D10">
        <v>11</v>
      </c>
      <c r="E10">
        <v>35.700000000000003</v>
      </c>
      <c r="F10">
        <v>7.1</v>
      </c>
      <c r="G10">
        <v>1.74</v>
      </c>
      <c r="H10">
        <v>6.0000000000000001E-3</v>
      </c>
      <c r="K10">
        <v>1.25</v>
      </c>
      <c r="L10">
        <v>0.23</v>
      </c>
      <c r="M10">
        <f>1.65*60</f>
        <v>99</v>
      </c>
      <c r="N10">
        <f>0.17*60</f>
        <v>10.200000000000001</v>
      </c>
      <c r="O10">
        <v>1.5</v>
      </c>
      <c r="P10">
        <v>0.16</v>
      </c>
      <c r="S10">
        <v>1.23</v>
      </c>
      <c r="T10">
        <v>0.13</v>
      </c>
      <c r="AG10">
        <v>0.247</v>
      </c>
      <c r="AH10">
        <v>4.5400000000000003E-2</v>
      </c>
    </row>
    <row r="11" spans="1:59" s="5" customFormat="1" x14ac:dyDescent="0.25">
      <c r="A11" s="5" t="s">
        <v>36</v>
      </c>
      <c r="B11" s="5" t="s">
        <v>31</v>
      </c>
      <c r="C11" s="5" t="s">
        <v>19</v>
      </c>
      <c r="D11" s="5">
        <v>5</v>
      </c>
      <c r="E11" s="5">
        <v>48.4</v>
      </c>
      <c r="F11" s="5">
        <v>8.59</v>
      </c>
      <c r="G11" s="5">
        <v>1.77</v>
      </c>
      <c r="H11" s="5">
        <v>3.4000000000000002E-2</v>
      </c>
      <c r="I11" s="5">
        <v>100.55</v>
      </c>
      <c r="J11" s="5">
        <v>18.21</v>
      </c>
      <c r="K11" s="5">
        <f>66.9/60</f>
        <v>1.115</v>
      </c>
      <c r="L11" s="5">
        <f>15.5/60</f>
        <v>0.25833333333333336</v>
      </c>
      <c r="M11" s="5">
        <v>98.1</v>
      </c>
      <c r="N11" s="5">
        <v>12.6</v>
      </c>
    </row>
    <row r="12" spans="1:59" x14ac:dyDescent="0.25">
      <c r="A12" s="5" t="s">
        <v>36</v>
      </c>
      <c r="B12" t="s">
        <v>32</v>
      </c>
      <c r="C12" t="s">
        <v>19</v>
      </c>
      <c r="D12">
        <v>5</v>
      </c>
      <c r="E12">
        <v>48.4</v>
      </c>
      <c r="F12">
        <v>8.59</v>
      </c>
      <c r="G12">
        <v>1.77</v>
      </c>
      <c r="H12">
        <v>3.4000000000000002E-2</v>
      </c>
      <c r="I12">
        <v>100.55</v>
      </c>
      <c r="J12">
        <v>18.21</v>
      </c>
      <c r="K12">
        <f>69.3/60</f>
        <v>1.155</v>
      </c>
      <c r="L12">
        <f>17.6/60</f>
        <v>0.29333333333333333</v>
      </c>
      <c r="M12">
        <v>98</v>
      </c>
      <c r="N12">
        <v>13.8</v>
      </c>
    </row>
    <row r="13" spans="1:59" x14ac:dyDescent="0.25">
      <c r="A13" s="5" t="s">
        <v>36</v>
      </c>
      <c r="B13" t="s">
        <v>33</v>
      </c>
      <c r="C13" t="s">
        <v>19</v>
      </c>
      <c r="D13">
        <v>5</v>
      </c>
      <c r="E13">
        <v>48.4</v>
      </c>
      <c r="F13">
        <v>8.59</v>
      </c>
      <c r="G13">
        <v>1.77</v>
      </c>
      <c r="H13">
        <v>3.4000000000000002E-2</v>
      </c>
      <c r="I13">
        <v>100.55</v>
      </c>
      <c r="J13">
        <v>18.21</v>
      </c>
      <c r="K13">
        <f>70.4/60</f>
        <v>1.1733333333333333</v>
      </c>
      <c r="L13">
        <f>12.3/60</f>
        <v>0.20500000000000002</v>
      </c>
      <c r="M13">
        <v>99.8</v>
      </c>
      <c r="N13">
        <v>11.6</v>
      </c>
    </row>
    <row r="14" spans="1:59" x14ac:dyDescent="0.25">
      <c r="A14" s="5" t="s">
        <v>36</v>
      </c>
      <c r="B14" t="s">
        <v>34</v>
      </c>
      <c r="C14" t="s">
        <v>19</v>
      </c>
      <c r="D14">
        <v>5</v>
      </c>
      <c r="E14">
        <v>48.4</v>
      </c>
      <c r="F14">
        <v>8.59</v>
      </c>
      <c r="G14">
        <v>1.77</v>
      </c>
      <c r="H14">
        <v>3.4000000000000002E-2</v>
      </c>
      <c r="I14">
        <v>100.55</v>
      </c>
      <c r="J14">
        <v>18.21</v>
      </c>
      <c r="K14">
        <f>72/60</f>
        <v>1.2</v>
      </c>
      <c r="L14">
        <f>12.6/60</f>
        <v>0.21</v>
      </c>
      <c r="M14">
        <v>100.7</v>
      </c>
      <c r="N14">
        <v>10.8</v>
      </c>
    </row>
    <row r="15" spans="1:59" x14ac:dyDescent="0.25">
      <c r="A15" s="5" t="s">
        <v>36</v>
      </c>
      <c r="B15" t="s">
        <v>35</v>
      </c>
      <c r="C15" t="s">
        <v>19</v>
      </c>
      <c r="D15">
        <v>5</v>
      </c>
      <c r="E15">
        <v>48.4</v>
      </c>
      <c r="F15">
        <v>8.59</v>
      </c>
      <c r="G15">
        <v>1.77</v>
      </c>
      <c r="H15">
        <v>3.4000000000000002E-2</v>
      </c>
      <c r="I15">
        <v>100.55</v>
      </c>
      <c r="J15">
        <v>18.21</v>
      </c>
      <c r="K15">
        <f>73.2/60</f>
        <v>1.22</v>
      </c>
      <c r="L15">
        <f>13/60</f>
        <v>0.21666666666666667</v>
      </c>
      <c r="M15">
        <v>102.3</v>
      </c>
      <c r="N15">
        <v>11.4</v>
      </c>
    </row>
    <row r="16" spans="1:59" x14ac:dyDescent="0.25">
      <c r="A16" s="5" t="s">
        <v>37</v>
      </c>
      <c r="C16" t="s">
        <v>19</v>
      </c>
      <c r="D16">
        <v>12</v>
      </c>
      <c r="E16">
        <v>40.25</v>
      </c>
      <c r="F16">
        <v>6</v>
      </c>
      <c r="G16">
        <v>1.82</v>
      </c>
      <c r="H16">
        <v>5.0999999999999997E-2</v>
      </c>
      <c r="I16">
        <v>88.08</v>
      </c>
      <c r="J16">
        <v>16.5</v>
      </c>
      <c r="K16">
        <v>1.23</v>
      </c>
      <c r="L16">
        <v>0.12</v>
      </c>
      <c r="M16">
        <v>104.91</v>
      </c>
      <c r="N16">
        <v>7.78</v>
      </c>
      <c r="O16">
        <v>1.4139999999999999</v>
      </c>
      <c r="P16">
        <v>8.5000000000000006E-2</v>
      </c>
      <c r="S16">
        <v>1.1499999999999999</v>
      </c>
      <c r="T16">
        <v>0.08</v>
      </c>
      <c r="U16">
        <v>0.68100000000000005</v>
      </c>
      <c r="V16">
        <v>5.5199999999999999E-2</v>
      </c>
      <c r="W16">
        <v>0.47099999999999997</v>
      </c>
      <c r="X16">
        <v>4.2999999999999997E-2</v>
      </c>
      <c r="Y16">
        <v>59.27</v>
      </c>
      <c r="Z16">
        <v>2.2400000000000002</v>
      </c>
      <c r="AA16">
        <v>40.729999999999997</v>
      </c>
      <c r="AB16">
        <v>2.2400000000000002</v>
      </c>
      <c r="AC16">
        <v>0.124</v>
      </c>
      <c r="AD16">
        <v>2.7E-2</v>
      </c>
      <c r="AE16">
        <v>10.73</v>
      </c>
      <c r="AF16">
        <v>2.15</v>
      </c>
      <c r="AR16">
        <v>1.1499999999999999</v>
      </c>
      <c r="AS16">
        <v>8.1000000000000003E-2</v>
      </c>
      <c r="AT16">
        <v>0.71599999999999997</v>
      </c>
      <c r="AU16">
        <v>3.1099999999999999E-2</v>
      </c>
      <c r="AV16">
        <v>0.42899999999999999</v>
      </c>
      <c r="AW16">
        <v>3.2000000000000001E-2</v>
      </c>
      <c r="AX16">
        <v>62.54</v>
      </c>
      <c r="AY16">
        <v>1.04</v>
      </c>
      <c r="AZ16">
        <v>38</v>
      </c>
      <c r="BA16">
        <v>1.03</v>
      </c>
      <c r="BB16">
        <v>0.128</v>
      </c>
      <c r="BC16">
        <v>2.1999999999999999E-2</v>
      </c>
      <c r="BD16">
        <v>11.1</v>
      </c>
      <c r="BE16">
        <v>1.51</v>
      </c>
    </row>
    <row r="17" spans="1:59" x14ac:dyDescent="0.25">
      <c r="A17" s="5" t="s">
        <v>38</v>
      </c>
      <c r="C17" t="s">
        <v>19</v>
      </c>
      <c r="D17">
        <v>7</v>
      </c>
      <c r="E17">
        <v>56.86</v>
      </c>
      <c r="F17">
        <v>12.52</v>
      </c>
      <c r="G17">
        <v>1.82</v>
      </c>
      <c r="H17">
        <v>8.3000000000000004E-2</v>
      </c>
      <c r="I17">
        <v>95.29</v>
      </c>
      <c r="J17">
        <v>20.2</v>
      </c>
      <c r="K17">
        <v>1.21</v>
      </c>
      <c r="L17">
        <v>0.19</v>
      </c>
      <c r="M17">
        <f>1.7*60</f>
        <v>102</v>
      </c>
      <c r="N17">
        <f>0.82*60</f>
        <v>49.199999999999996</v>
      </c>
      <c r="Q17">
        <v>0.70499999999999996</v>
      </c>
      <c r="R17">
        <v>8.5000000000000006E-2</v>
      </c>
      <c r="AG17">
        <v>15.3</v>
      </c>
      <c r="AH17">
        <v>3.3</v>
      </c>
      <c r="AP17">
        <v>0.73799999999999999</v>
      </c>
      <c r="AQ17">
        <v>5.7000000000000002E-2</v>
      </c>
      <c r="BF17">
        <v>15.6</v>
      </c>
      <c r="BG17">
        <v>3</v>
      </c>
    </row>
    <row r="18" spans="1:59" ht="105" x14ac:dyDescent="0.25">
      <c r="A18" s="1" t="s">
        <v>41</v>
      </c>
      <c r="B18" t="s">
        <v>40</v>
      </c>
      <c r="C18" t="s">
        <v>39</v>
      </c>
      <c r="D18">
        <v>14</v>
      </c>
      <c r="E18">
        <v>40.5</v>
      </c>
      <c r="F18">
        <v>12.7</v>
      </c>
      <c r="K18">
        <v>0.94850000000000001</v>
      </c>
      <c r="L18">
        <v>0.156</v>
      </c>
      <c r="M18">
        <v>91.79</v>
      </c>
      <c r="N18">
        <v>9.1999999999999993</v>
      </c>
      <c r="O18">
        <v>1.232</v>
      </c>
      <c r="P18">
        <v>0.121</v>
      </c>
      <c r="Q18">
        <v>0.63500000000000001</v>
      </c>
      <c r="R18">
        <v>6.9000000000000006E-2</v>
      </c>
      <c r="S18">
        <v>1.32</v>
      </c>
      <c r="T18">
        <v>0.1</v>
      </c>
      <c r="U18">
        <v>0.89</v>
      </c>
      <c r="V18">
        <v>0.1</v>
      </c>
      <c r="W18">
        <v>0.42</v>
      </c>
      <c r="X18">
        <v>7.0000000000000007E-2</v>
      </c>
      <c r="AC18">
        <v>0.217</v>
      </c>
      <c r="AD18">
        <v>0.05</v>
      </c>
      <c r="AP18">
        <v>0.60919999999999996</v>
      </c>
      <c r="AQ18">
        <v>6.5000000000000002E-2</v>
      </c>
      <c r="AT18">
        <v>0.92</v>
      </c>
      <c r="AU18">
        <v>0.13</v>
      </c>
      <c r="AV18">
        <v>0.4</v>
      </c>
      <c r="AW18">
        <v>7.0000000000000007E-2</v>
      </c>
      <c r="BB18">
        <v>0.27400000000000002</v>
      </c>
      <c r="BC18">
        <v>0.08</v>
      </c>
    </row>
    <row r="19" spans="1:59" x14ac:dyDescent="0.25">
      <c r="A19" s="5" t="s">
        <v>41</v>
      </c>
      <c r="B19" t="s">
        <v>29</v>
      </c>
      <c r="C19" t="s">
        <v>39</v>
      </c>
      <c r="D19">
        <v>14</v>
      </c>
      <c r="E19">
        <v>40.5</v>
      </c>
      <c r="F19">
        <v>12.7</v>
      </c>
      <c r="K19">
        <v>1.38</v>
      </c>
      <c r="L19">
        <v>0.13</v>
      </c>
      <c r="M19">
        <v>111.51</v>
      </c>
      <c r="N19">
        <v>9.5</v>
      </c>
      <c r="O19">
        <v>1.472</v>
      </c>
      <c r="P19">
        <v>9.9000000000000005E-2</v>
      </c>
      <c r="Q19">
        <v>0.77</v>
      </c>
      <c r="R19">
        <v>6.0999999999999999E-2</v>
      </c>
      <c r="S19">
        <v>1.07</v>
      </c>
      <c r="T19">
        <v>0</v>
      </c>
      <c r="U19">
        <v>0.71</v>
      </c>
      <c r="V19">
        <v>0.05</v>
      </c>
      <c r="W19">
        <v>0.35</v>
      </c>
      <c r="X19">
        <v>0.05</v>
      </c>
      <c r="AC19">
        <v>0.16600000000000001</v>
      </c>
      <c r="AD19">
        <v>0.03</v>
      </c>
      <c r="AP19">
        <v>0.72150000000000003</v>
      </c>
      <c r="AQ19">
        <v>5.8999999999999997E-2</v>
      </c>
      <c r="AT19">
        <v>0.73</v>
      </c>
      <c r="AU19">
        <v>0.06</v>
      </c>
      <c r="AV19">
        <v>0.34</v>
      </c>
      <c r="AW19">
        <v>0.06</v>
      </c>
      <c r="BB19">
        <v>0.20599999999999999</v>
      </c>
      <c r="BC19">
        <v>0.05</v>
      </c>
    </row>
    <row r="20" spans="1:59" x14ac:dyDescent="0.25">
      <c r="A20" s="5" t="s">
        <v>43</v>
      </c>
      <c r="B20" t="s">
        <v>40</v>
      </c>
      <c r="C20" t="s">
        <v>19</v>
      </c>
      <c r="D20">
        <v>7</v>
      </c>
      <c r="K20">
        <f>66.463/60</f>
        <v>1.1077166666666665</v>
      </c>
      <c r="L20">
        <f>11.943/60</f>
        <v>0.19905</v>
      </c>
      <c r="M20">
        <v>97.2</v>
      </c>
      <c r="N20">
        <v>9.8840000000000003</v>
      </c>
      <c r="S20">
        <v>1.254</v>
      </c>
      <c r="T20">
        <v>0.11899999999999999</v>
      </c>
      <c r="Y20">
        <v>33.128999999999998</v>
      </c>
      <c r="Z20">
        <v>2.8180000000000001</v>
      </c>
      <c r="AA20">
        <v>33.442999999999998</v>
      </c>
      <c r="AB20">
        <v>4.0190000000000001</v>
      </c>
      <c r="AE20">
        <v>17.812999999999999</v>
      </c>
      <c r="AF20">
        <v>1.7589999999999999</v>
      </c>
      <c r="AX20">
        <v>33.442999999999998</v>
      </c>
      <c r="AY20">
        <v>4.0190000000000001</v>
      </c>
      <c r="AZ20">
        <v>33.128999999999998</v>
      </c>
      <c r="BA20">
        <v>2.8180000000000001</v>
      </c>
      <c r="BD20">
        <v>15.009</v>
      </c>
      <c r="BE20">
        <v>2.8620000000000001</v>
      </c>
    </row>
    <row r="21" spans="1:59" x14ac:dyDescent="0.25">
      <c r="A21" s="5" t="s">
        <v>43</v>
      </c>
      <c r="B21" t="s">
        <v>42</v>
      </c>
      <c r="C21" t="s">
        <v>19</v>
      </c>
      <c r="D21">
        <v>7</v>
      </c>
      <c r="K21">
        <f>49.567/60</f>
        <v>0.82611666666666672</v>
      </c>
      <c r="L21">
        <f>13.214/60</f>
        <v>0.22023333333333334</v>
      </c>
      <c r="M21">
        <v>83.8</v>
      </c>
      <c r="N21">
        <v>14.01</v>
      </c>
      <c r="S21">
        <v>1.464</v>
      </c>
      <c r="T21">
        <v>2.3E-2</v>
      </c>
      <c r="Y21">
        <v>31.347999999999999</v>
      </c>
      <c r="Z21">
        <v>2.431</v>
      </c>
      <c r="AA21">
        <v>32.526000000000003</v>
      </c>
      <c r="AB21">
        <v>3.1080000000000001</v>
      </c>
      <c r="AE21">
        <v>20.521000000000001</v>
      </c>
      <c r="AF21">
        <v>2.706</v>
      </c>
      <c r="AX21">
        <v>32.526000000000003</v>
      </c>
      <c r="AY21">
        <v>3.1080000000000001</v>
      </c>
      <c r="AZ21">
        <v>31.347999999999999</v>
      </c>
      <c r="BA21">
        <v>2.431</v>
      </c>
      <c r="BD21">
        <v>16.192</v>
      </c>
      <c r="BE21">
        <v>1.849</v>
      </c>
    </row>
    <row r="22" spans="1:59" x14ac:dyDescent="0.25">
      <c r="A22" s="5" t="s">
        <v>43</v>
      </c>
      <c r="B22" t="s">
        <v>29</v>
      </c>
      <c r="C22" t="s">
        <v>19</v>
      </c>
      <c r="D22">
        <v>7</v>
      </c>
      <c r="K22">
        <f>93.493/60</f>
        <v>1.5582166666666666</v>
      </c>
      <c r="L22">
        <f>15.02/60</f>
        <v>0.25033333333333335</v>
      </c>
      <c r="M22">
        <v>117</v>
      </c>
      <c r="N22">
        <v>8.093</v>
      </c>
      <c r="S22">
        <v>1.028</v>
      </c>
      <c r="T22">
        <v>6.8000000000000005E-2</v>
      </c>
      <c r="Y22">
        <v>36.728000000000002</v>
      </c>
      <c r="Z22">
        <v>2.9830000000000001</v>
      </c>
      <c r="AA22">
        <v>36.253</v>
      </c>
      <c r="AB22">
        <v>4.67</v>
      </c>
      <c r="AE22">
        <v>13.946</v>
      </c>
      <c r="AF22">
        <v>2.2570000000000001</v>
      </c>
      <c r="AX22">
        <v>36.253</v>
      </c>
      <c r="AY22">
        <v>4.67</v>
      </c>
      <c r="AZ22">
        <v>36.728000000000002</v>
      </c>
      <c r="BA22">
        <v>2.9830000000000001</v>
      </c>
      <c r="BD22">
        <v>13.215999999999999</v>
      </c>
      <c r="BE22">
        <v>3.9580000000000002</v>
      </c>
    </row>
    <row r="23" spans="1:59" x14ac:dyDescent="0.25">
      <c r="A23" s="5" t="s">
        <v>48</v>
      </c>
      <c r="B23" t="s">
        <v>45</v>
      </c>
      <c r="C23" t="s">
        <v>44</v>
      </c>
      <c r="D23">
        <v>4</v>
      </c>
      <c r="E23">
        <v>42.25</v>
      </c>
      <c r="F23">
        <v>11.08</v>
      </c>
      <c r="G23">
        <v>1.8</v>
      </c>
      <c r="H23">
        <v>0.16300000000000001</v>
      </c>
      <c r="I23">
        <v>95.575000000000003</v>
      </c>
      <c r="J23">
        <v>32.94</v>
      </c>
      <c r="O23">
        <v>0.72</v>
      </c>
      <c r="P23">
        <v>0.06</v>
      </c>
      <c r="Q23">
        <v>0.34</v>
      </c>
      <c r="R23">
        <v>0.04</v>
      </c>
      <c r="Y23">
        <v>65.2</v>
      </c>
      <c r="Z23">
        <v>0.9</v>
      </c>
      <c r="AA23">
        <v>34.799999999999997</v>
      </c>
      <c r="AB23">
        <v>0.9</v>
      </c>
      <c r="AG23">
        <v>0.11</v>
      </c>
      <c r="AH23">
        <v>0.01</v>
      </c>
    </row>
    <row r="24" spans="1:59" x14ac:dyDescent="0.25">
      <c r="A24" s="5" t="s">
        <v>48</v>
      </c>
      <c r="B24" t="s">
        <v>46</v>
      </c>
      <c r="C24" t="s">
        <v>47</v>
      </c>
      <c r="D24">
        <v>3</v>
      </c>
      <c r="E24">
        <v>46</v>
      </c>
      <c r="F24">
        <v>12.53</v>
      </c>
      <c r="G24">
        <v>1.7</v>
      </c>
      <c r="H24">
        <v>6.0000000000000001E-3</v>
      </c>
      <c r="I24">
        <v>71.83</v>
      </c>
      <c r="J24">
        <v>17.149000000000001</v>
      </c>
      <c r="O24">
        <v>0.67</v>
      </c>
      <c r="P24">
        <v>0.09</v>
      </c>
      <c r="Q24">
        <v>0.34</v>
      </c>
      <c r="R24">
        <v>0.04</v>
      </c>
      <c r="Y24">
        <v>68.400000000000006</v>
      </c>
      <c r="Z24">
        <v>4.2</v>
      </c>
      <c r="AA24">
        <v>31.6</v>
      </c>
      <c r="AB24">
        <v>4.2</v>
      </c>
      <c r="AG24">
        <v>0.1</v>
      </c>
      <c r="AH24">
        <v>0.03</v>
      </c>
    </row>
    <row r="25" spans="1:59" x14ac:dyDescent="0.25">
      <c r="A25" s="5" t="s">
        <v>49</v>
      </c>
      <c r="B25" t="s">
        <v>50</v>
      </c>
      <c r="D25">
        <v>20</v>
      </c>
      <c r="K25">
        <v>0.8</v>
      </c>
      <c r="L25">
        <v>0.19</v>
      </c>
      <c r="S25">
        <v>1.36</v>
      </c>
      <c r="T25">
        <v>0.14000000000000001</v>
      </c>
    </row>
    <row r="26" spans="1:59" ht="15" customHeight="1" x14ac:dyDescent="0.25">
      <c r="A26" s="1" t="s">
        <v>51</v>
      </c>
      <c r="C26" t="s">
        <v>19</v>
      </c>
      <c r="D26">
        <v>8</v>
      </c>
      <c r="E26" s="7">
        <v>42.9166666666667</v>
      </c>
      <c r="F26" s="7">
        <v>2.809952550014561</v>
      </c>
      <c r="G26" s="7">
        <v>1.75</v>
      </c>
      <c r="H26" s="7">
        <v>7.0710678118654821E-2</v>
      </c>
      <c r="I26" s="7">
        <f>AVERAGE(88.6,80.5,86.4, 80, 82.3, 95.5, 77.3, 78.9)</f>
        <v>83.687499999999986</v>
      </c>
      <c r="J26" s="7">
        <f>STDEV(88.6,80.5,86.4, 80, 82.3, 95.5, 77.3, 78.9)</f>
        <v>6.0995169597974837</v>
      </c>
      <c r="K26">
        <v>1.4100000000000001</v>
      </c>
      <c r="L26">
        <v>0.10757057484009543</v>
      </c>
      <c r="O26">
        <v>1.19875</v>
      </c>
      <c r="P26">
        <v>0.17955798904134379</v>
      </c>
    </row>
    <row r="27" spans="1:59" ht="15" customHeight="1" x14ac:dyDescent="0.25">
      <c r="A27" s="5" t="s">
        <v>53</v>
      </c>
      <c r="B27" t="s">
        <v>52</v>
      </c>
      <c r="D27">
        <v>9</v>
      </c>
      <c r="E27" s="7">
        <v>50</v>
      </c>
      <c r="F27" s="7">
        <v>14</v>
      </c>
      <c r="G27" s="7">
        <v>1.82</v>
      </c>
      <c r="H27" s="7">
        <v>0.06</v>
      </c>
      <c r="I27" s="7">
        <v>86.4</v>
      </c>
      <c r="J27" s="7">
        <v>13.9</v>
      </c>
      <c r="K27" s="7">
        <v>1.25</v>
      </c>
      <c r="L27" s="7">
        <v>7.0000000000000007E-2</v>
      </c>
    </row>
    <row r="28" spans="1:59" ht="15" customHeight="1" x14ac:dyDescent="0.25">
      <c r="A28" s="1" t="s">
        <v>53</v>
      </c>
      <c r="B28" t="s">
        <v>42</v>
      </c>
      <c r="D28">
        <v>9</v>
      </c>
      <c r="E28" s="7">
        <v>50</v>
      </c>
      <c r="F28" s="7">
        <v>14</v>
      </c>
      <c r="G28" s="7">
        <v>1.82</v>
      </c>
      <c r="H28" s="7">
        <v>0.06</v>
      </c>
      <c r="I28" s="7">
        <v>86.4</v>
      </c>
      <c r="J28" s="7">
        <v>13.9</v>
      </c>
      <c r="K28" s="7">
        <v>1.05</v>
      </c>
      <c r="L28">
        <v>0.05</v>
      </c>
    </row>
    <row r="29" spans="1:59" ht="15" customHeight="1" x14ac:dyDescent="0.25">
      <c r="A29" s="1" t="s">
        <v>53</v>
      </c>
      <c r="B29" t="s">
        <v>29</v>
      </c>
      <c r="D29">
        <v>9</v>
      </c>
      <c r="E29" s="7">
        <v>50</v>
      </c>
      <c r="F29" s="7">
        <v>14</v>
      </c>
      <c r="G29" s="7">
        <v>1.82</v>
      </c>
      <c r="H29" s="7">
        <v>0.06</v>
      </c>
      <c r="I29" s="7">
        <v>86.4</v>
      </c>
      <c r="J29" s="7">
        <v>13.9</v>
      </c>
      <c r="K29" s="7">
        <v>1.44</v>
      </c>
      <c r="L29">
        <v>0.14000000000000001</v>
      </c>
    </row>
    <row r="30" spans="1:59" ht="15" customHeight="1" x14ac:dyDescent="0.25">
      <c r="A30" s="1" t="s">
        <v>68</v>
      </c>
      <c r="B30" t="s">
        <v>31</v>
      </c>
      <c r="D30">
        <v>5</v>
      </c>
      <c r="I30" s="7">
        <v>92</v>
      </c>
      <c r="J30" s="7">
        <v>19.2</v>
      </c>
      <c r="K30" s="7">
        <v>0.97</v>
      </c>
      <c r="L30">
        <v>0.08</v>
      </c>
      <c r="M30">
        <v>92</v>
      </c>
      <c r="N30">
        <v>5</v>
      </c>
      <c r="O30">
        <v>1.27</v>
      </c>
      <c r="P30">
        <v>7.0000000000000007E-2</v>
      </c>
    </row>
    <row r="31" spans="1:59" ht="15" customHeight="1" x14ac:dyDescent="0.25">
      <c r="A31" s="1" t="s">
        <v>69</v>
      </c>
      <c r="B31" t="s">
        <v>70</v>
      </c>
      <c r="C31" t="s">
        <v>19</v>
      </c>
      <c r="D31">
        <v>7</v>
      </c>
      <c r="E31">
        <v>49</v>
      </c>
      <c r="F31">
        <v>17</v>
      </c>
      <c r="G31">
        <v>1.75</v>
      </c>
      <c r="H31">
        <v>0.08</v>
      </c>
      <c r="I31" s="7">
        <v>85</v>
      </c>
      <c r="J31" s="7">
        <v>15</v>
      </c>
      <c r="K31" s="7">
        <v>1.42</v>
      </c>
      <c r="L31" s="7">
        <v>0.02</v>
      </c>
      <c r="O31">
        <v>0.73</v>
      </c>
      <c r="P31">
        <v>0.05</v>
      </c>
    </row>
    <row r="32" spans="1:59" x14ac:dyDescent="0.25">
      <c r="A32" s="5" t="s">
        <v>77</v>
      </c>
      <c r="B32" t="s">
        <v>78</v>
      </c>
      <c r="C32" t="s">
        <v>19</v>
      </c>
      <c r="D32">
        <v>13</v>
      </c>
      <c r="E32">
        <v>63</v>
      </c>
      <c r="G32">
        <v>1.71</v>
      </c>
      <c r="I32">
        <v>71</v>
      </c>
      <c r="K32" s="7">
        <v>0.75</v>
      </c>
      <c r="L32" s="7">
        <v>0.15</v>
      </c>
      <c r="M32" s="7">
        <v>87</v>
      </c>
      <c r="N32" s="7">
        <v>7</v>
      </c>
      <c r="O32" s="7">
        <v>1.02</v>
      </c>
      <c r="P32" s="7">
        <v>0.13</v>
      </c>
    </row>
    <row r="33" spans="1:51" x14ac:dyDescent="0.25">
      <c r="A33" s="5" t="s">
        <v>77</v>
      </c>
      <c r="B33" t="s">
        <v>72</v>
      </c>
      <c r="C33" t="s">
        <v>19</v>
      </c>
      <c r="D33">
        <v>14</v>
      </c>
      <c r="E33">
        <v>29</v>
      </c>
      <c r="G33">
        <v>1.77</v>
      </c>
      <c r="I33">
        <v>80</v>
      </c>
      <c r="K33" s="7">
        <v>1.18</v>
      </c>
      <c r="L33" s="7">
        <v>0.17</v>
      </c>
      <c r="M33" s="7">
        <v>99</v>
      </c>
      <c r="N33" s="7">
        <v>9</v>
      </c>
      <c r="O33" s="7">
        <v>1.44</v>
      </c>
      <c r="P33" s="7">
        <v>0.16</v>
      </c>
    </row>
    <row r="34" spans="1:51" x14ac:dyDescent="0.25">
      <c r="A34" s="5" t="s">
        <v>77</v>
      </c>
      <c r="B34" t="s">
        <v>79</v>
      </c>
      <c r="C34" t="s">
        <v>19</v>
      </c>
      <c r="D34">
        <v>15</v>
      </c>
      <c r="E34">
        <v>60</v>
      </c>
      <c r="G34">
        <v>1.69</v>
      </c>
      <c r="I34">
        <v>79</v>
      </c>
      <c r="K34" s="7">
        <v>0.9</v>
      </c>
      <c r="L34" s="7">
        <v>0.17</v>
      </c>
      <c r="M34" s="7">
        <v>98</v>
      </c>
      <c r="N34" s="7">
        <v>13</v>
      </c>
      <c r="O34" s="7">
        <v>1.1000000000000001</v>
      </c>
      <c r="P34" s="7">
        <v>0.16</v>
      </c>
    </row>
    <row r="35" spans="1:51" x14ac:dyDescent="0.25">
      <c r="A35" s="5" t="s">
        <v>80</v>
      </c>
      <c r="B35" t="s">
        <v>78</v>
      </c>
      <c r="C35" t="s">
        <v>19</v>
      </c>
      <c r="D35">
        <v>3</v>
      </c>
      <c r="E35">
        <v>64</v>
      </c>
      <c r="F35">
        <v>5.3</v>
      </c>
      <c r="K35" s="7">
        <v>0.75</v>
      </c>
      <c r="L35" s="7">
        <v>0.13</v>
      </c>
      <c r="M35" s="7">
        <v>82.4</v>
      </c>
      <c r="N35" s="7">
        <v>6</v>
      </c>
      <c r="O35" s="7">
        <v>1.1000000000000001</v>
      </c>
      <c r="P35" s="7">
        <v>0.01</v>
      </c>
      <c r="Y35">
        <v>32.4</v>
      </c>
      <c r="Z35">
        <v>4</v>
      </c>
      <c r="AX35">
        <v>33.799999999999997</v>
      </c>
      <c r="AY35">
        <v>3.1</v>
      </c>
    </row>
    <row r="36" spans="1:51" x14ac:dyDescent="0.25">
      <c r="A36" s="5" t="s">
        <v>80</v>
      </c>
      <c r="B36" t="s">
        <v>72</v>
      </c>
      <c r="C36" t="s">
        <v>19</v>
      </c>
      <c r="D36">
        <v>3</v>
      </c>
      <c r="E36">
        <v>39.299999999999997</v>
      </c>
      <c r="F36">
        <v>9.9</v>
      </c>
      <c r="K36" s="7">
        <v>1.07</v>
      </c>
      <c r="L36" s="7">
        <v>0.08</v>
      </c>
      <c r="M36" s="7">
        <v>94.7</v>
      </c>
      <c r="N36" s="7">
        <v>4.9000000000000004</v>
      </c>
      <c r="O36" s="7">
        <v>1.4</v>
      </c>
      <c r="P36" s="7">
        <v>0.1</v>
      </c>
      <c r="Y36">
        <v>36.4</v>
      </c>
      <c r="Z36">
        <v>2</v>
      </c>
      <c r="AX36">
        <v>39.1</v>
      </c>
      <c r="AY36">
        <v>3.3</v>
      </c>
    </row>
    <row r="37" spans="1:51" x14ac:dyDescent="0.25">
      <c r="A37" s="5" t="s">
        <v>81</v>
      </c>
      <c r="B37" t="s">
        <v>82</v>
      </c>
      <c r="C37" t="s">
        <v>19</v>
      </c>
      <c r="D37">
        <v>7</v>
      </c>
      <c r="E37">
        <v>62.1</v>
      </c>
      <c r="F37">
        <v>8.2346538366541893</v>
      </c>
      <c r="G37">
        <v>1.78</v>
      </c>
      <c r="H37">
        <v>0.13</v>
      </c>
      <c r="I37">
        <v>83.4</v>
      </c>
      <c r="J37">
        <v>12.541360144964891</v>
      </c>
      <c r="K37" s="7">
        <v>1.06</v>
      </c>
      <c r="L37" s="7">
        <v>0.17</v>
      </c>
      <c r="M37" s="7">
        <v>101.4</v>
      </c>
      <c r="N37" s="7">
        <v>7.9</v>
      </c>
      <c r="O37" s="7">
        <v>1.25</v>
      </c>
      <c r="P37" s="7">
        <v>0.16</v>
      </c>
    </row>
    <row r="38" spans="1:51" x14ac:dyDescent="0.25">
      <c r="A38" s="5" t="s">
        <v>81</v>
      </c>
      <c r="B38" t="s">
        <v>83</v>
      </c>
      <c r="C38" t="s">
        <v>19</v>
      </c>
      <c r="D38">
        <v>7</v>
      </c>
      <c r="E38">
        <v>62.1</v>
      </c>
      <c r="F38">
        <v>8.2346538366541893</v>
      </c>
      <c r="G38">
        <v>1.78</v>
      </c>
      <c r="H38">
        <v>0.13</v>
      </c>
      <c r="I38">
        <v>83.4</v>
      </c>
      <c r="J38">
        <v>12.541360144964891</v>
      </c>
      <c r="K38" s="7">
        <v>1.19</v>
      </c>
      <c r="L38" s="7">
        <v>0.21</v>
      </c>
      <c r="M38" s="7">
        <v>106</v>
      </c>
      <c r="N38" s="7">
        <v>6.5</v>
      </c>
      <c r="O38" s="7">
        <v>1.35</v>
      </c>
      <c r="P38" s="7">
        <v>0.19</v>
      </c>
    </row>
    <row r="39" spans="1:51" x14ac:dyDescent="0.25">
      <c r="A39" s="5" t="s">
        <v>81</v>
      </c>
      <c r="B39" t="s">
        <v>84</v>
      </c>
      <c r="C39" t="s">
        <v>19</v>
      </c>
      <c r="D39">
        <v>7</v>
      </c>
      <c r="E39">
        <v>62.1</v>
      </c>
      <c r="F39">
        <v>8.2346538366541893</v>
      </c>
      <c r="G39">
        <v>1.78</v>
      </c>
      <c r="H39">
        <v>0.13</v>
      </c>
      <c r="I39">
        <v>83.4</v>
      </c>
      <c r="J39">
        <v>12.541360144964891</v>
      </c>
      <c r="K39" s="7">
        <v>1.08</v>
      </c>
      <c r="L39" s="7">
        <v>0.22</v>
      </c>
      <c r="M39" s="7">
        <v>101.7</v>
      </c>
      <c r="N39" s="7">
        <v>11.3</v>
      </c>
      <c r="O39" s="7">
        <v>1.27</v>
      </c>
      <c r="P39" s="7">
        <v>0.17</v>
      </c>
    </row>
    <row r="40" spans="1:51" x14ac:dyDescent="0.25">
      <c r="A40" s="5" t="s">
        <v>81</v>
      </c>
      <c r="B40" t="s">
        <v>85</v>
      </c>
      <c r="C40" t="s">
        <v>19</v>
      </c>
      <c r="D40">
        <v>7</v>
      </c>
      <c r="E40">
        <v>62.1</v>
      </c>
      <c r="F40">
        <v>8.2346538366541893</v>
      </c>
      <c r="G40">
        <v>1.78</v>
      </c>
      <c r="H40">
        <v>0.13</v>
      </c>
      <c r="I40">
        <v>83.4</v>
      </c>
      <c r="J40">
        <v>12.541360144964891</v>
      </c>
      <c r="K40" s="7">
        <v>1.08</v>
      </c>
      <c r="L40" s="7">
        <v>0.13</v>
      </c>
      <c r="M40" s="7">
        <v>103.1</v>
      </c>
      <c r="N40" s="7">
        <v>5.6</v>
      </c>
      <c r="O40" s="7">
        <v>1.25</v>
      </c>
      <c r="P40" s="7">
        <v>0.13</v>
      </c>
    </row>
    <row r="41" spans="1:51" x14ac:dyDescent="0.25">
      <c r="A41" s="5" t="s">
        <v>81</v>
      </c>
      <c r="B41" t="s">
        <v>86</v>
      </c>
      <c r="C41" t="s">
        <v>19</v>
      </c>
      <c r="D41">
        <v>7</v>
      </c>
      <c r="E41">
        <v>62.1</v>
      </c>
      <c r="F41">
        <v>8.2346538366541893</v>
      </c>
      <c r="G41">
        <v>1.78</v>
      </c>
      <c r="H41">
        <v>0.13</v>
      </c>
      <c r="I41">
        <v>83.4</v>
      </c>
      <c r="J41">
        <v>12.541360144964891</v>
      </c>
      <c r="K41" s="7">
        <v>1.1299999999999999</v>
      </c>
      <c r="L41" s="7">
        <v>0.19</v>
      </c>
      <c r="M41" s="7">
        <v>105.1</v>
      </c>
      <c r="N41" s="7">
        <v>7.8</v>
      </c>
      <c r="O41" s="7">
        <v>1.28</v>
      </c>
      <c r="P41" s="7">
        <v>0.15</v>
      </c>
    </row>
    <row r="42" spans="1:51" x14ac:dyDescent="0.25">
      <c r="A42" s="5" t="s">
        <v>93</v>
      </c>
      <c r="B42" t="s">
        <v>95</v>
      </c>
      <c r="C42" t="s">
        <v>94</v>
      </c>
      <c r="D42">
        <v>8</v>
      </c>
      <c r="E42">
        <v>13.1</v>
      </c>
      <c r="F42">
        <v>3.1</v>
      </c>
      <c r="K42" s="7">
        <v>1.04</v>
      </c>
      <c r="L42" s="7">
        <v>0.16</v>
      </c>
      <c r="M42" s="7">
        <v>50.8</v>
      </c>
      <c r="N42" s="7">
        <v>5.5</v>
      </c>
      <c r="O42" s="7">
        <v>1.23</v>
      </c>
      <c r="P42" s="7">
        <v>0.19</v>
      </c>
      <c r="S42">
        <v>1.19</v>
      </c>
      <c r="T42">
        <v>0.13</v>
      </c>
    </row>
    <row r="43" spans="1:51" x14ac:dyDescent="0.25">
      <c r="A43" s="5" t="s">
        <v>93</v>
      </c>
      <c r="B43" t="s">
        <v>96</v>
      </c>
      <c r="C43" t="s">
        <v>94</v>
      </c>
      <c r="D43">
        <v>8</v>
      </c>
      <c r="E43">
        <v>13.1</v>
      </c>
      <c r="F43">
        <v>3.1</v>
      </c>
      <c r="K43" s="7">
        <v>1.1000000000000001</v>
      </c>
      <c r="L43" s="7">
        <v>0.14000000000000001</v>
      </c>
      <c r="M43" s="7">
        <v>52.4</v>
      </c>
      <c r="N43" s="7">
        <v>10.6</v>
      </c>
      <c r="O43" s="7">
        <v>1.1000000000000001</v>
      </c>
      <c r="P43" s="7">
        <v>0.14000000000000001</v>
      </c>
      <c r="S43">
        <v>1.19</v>
      </c>
      <c r="T43">
        <v>0.23</v>
      </c>
    </row>
    <row r="44" spans="1:51" x14ac:dyDescent="0.25">
      <c r="A44" t="s">
        <v>97</v>
      </c>
      <c r="B44" t="s">
        <v>78</v>
      </c>
      <c r="C44" t="s">
        <v>19</v>
      </c>
      <c r="D44">
        <v>10</v>
      </c>
      <c r="E44">
        <v>62.3</v>
      </c>
      <c r="F44">
        <v>6.9</v>
      </c>
      <c r="G44">
        <v>1.8</v>
      </c>
      <c r="H44">
        <v>0.08</v>
      </c>
      <c r="I44">
        <v>90.7</v>
      </c>
      <c r="J44">
        <v>15.5</v>
      </c>
      <c r="K44" s="7">
        <v>1.05</v>
      </c>
      <c r="L44" s="7">
        <v>0.18</v>
      </c>
      <c r="M44" s="7">
        <v>104.9</v>
      </c>
      <c r="N44" s="7">
        <v>8.9</v>
      </c>
      <c r="O44" s="7">
        <v>1.21</v>
      </c>
      <c r="P44" s="7">
        <v>0.17</v>
      </c>
      <c r="Y44">
        <v>63.3</v>
      </c>
      <c r="Z44">
        <v>2.6</v>
      </c>
      <c r="AE44">
        <v>15.7</v>
      </c>
      <c r="AF44">
        <v>2.8</v>
      </c>
    </row>
    <row r="45" spans="1:51" x14ac:dyDescent="0.25">
      <c r="A45" t="s">
        <v>98</v>
      </c>
      <c r="C45" t="s">
        <v>19</v>
      </c>
      <c r="D45">
        <v>5</v>
      </c>
      <c r="E45">
        <v>27</v>
      </c>
      <c r="F45">
        <v>12.7</v>
      </c>
      <c r="G45">
        <v>1.76</v>
      </c>
      <c r="H45">
        <v>0.05</v>
      </c>
      <c r="I45">
        <v>70.3</v>
      </c>
      <c r="J45">
        <v>3.8</v>
      </c>
      <c r="K45" s="7">
        <v>1.27</v>
      </c>
      <c r="L45" s="7">
        <v>0.22</v>
      </c>
      <c r="M45" s="7">
        <v>108</v>
      </c>
      <c r="N45" s="7">
        <v>110</v>
      </c>
      <c r="O45" s="7">
        <v>1.2</v>
      </c>
      <c r="Q45">
        <v>0.62</v>
      </c>
      <c r="R45">
        <v>0.08</v>
      </c>
      <c r="Y45">
        <v>58.75</v>
      </c>
      <c r="Z45">
        <v>2.66</v>
      </c>
      <c r="AJ45">
        <v>1.28</v>
      </c>
      <c r="AK45">
        <v>0.22</v>
      </c>
      <c r="AL45">
        <v>108</v>
      </c>
      <c r="AM45">
        <v>12</v>
      </c>
      <c r="AP45">
        <v>0.73</v>
      </c>
      <c r="AQ45">
        <v>0.15</v>
      </c>
      <c r="AX45">
        <v>62.93</v>
      </c>
      <c r="AY45">
        <v>2.92</v>
      </c>
    </row>
    <row r="46" spans="1:51" x14ac:dyDescent="0.25">
      <c r="A46" s="5" t="s">
        <v>108</v>
      </c>
      <c r="B46" t="s">
        <v>31</v>
      </c>
      <c r="C46" t="s">
        <v>109</v>
      </c>
      <c r="D46">
        <v>15</v>
      </c>
      <c r="E46">
        <v>58.1</v>
      </c>
      <c r="F46">
        <v>6.7</v>
      </c>
      <c r="G46">
        <v>1.74</v>
      </c>
      <c r="H46">
        <v>7.0000000000000007E-2</v>
      </c>
      <c r="I46">
        <v>91.6</v>
      </c>
      <c r="J46">
        <v>23</v>
      </c>
      <c r="K46" s="7">
        <v>1.04</v>
      </c>
      <c r="L46" s="7">
        <v>0.15</v>
      </c>
      <c r="M46" s="7">
        <v>104</v>
      </c>
      <c r="N46" s="7">
        <v>9.1999999999999993</v>
      </c>
      <c r="Q46">
        <v>0.63</v>
      </c>
      <c r="R46">
        <v>0.08</v>
      </c>
      <c r="S46">
        <v>1.1599999999999999</v>
      </c>
      <c r="T46">
        <v>0.1</v>
      </c>
      <c r="AP46">
        <v>0.56999999999999995</v>
      </c>
      <c r="AQ46">
        <v>0.06</v>
      </c>
      <c r="AR46">
        <v>1.1599999999999999</v>
      </c>
      <c r="AS46">
        <v>0.1</v>
      </c>
    </row>
    <row r="47" spans="1:51" x14ac:dyDescent="0.25">
      <c r="A47" s="5" t="s">
        <v>108</v>
      </c>
      <c r="B47" t="s">
        <v>110</v>
      </c>
      <c r="C47" t="s">
        <v>109</v>
      </c>
      <c r="D47">
        <v>15</v>
      </c>
      <c r="E47">
        <v>58.1</v>
      </c>
      <c r="F47">
        <v>6.7</v>
      </c>
      <c r="G47">
        <v>1.74</v>
      </c>
      <c r="H47">
        <v>7.0000000000000007E-2</v>
      </c>
      <c r="I47">
        <v>91.6</v>
      </c>
      <c r="J47">
        <v>23</v>
      </c>
      <c r="K47" s="7">
        <v>1.03</v>
      </c>
      <c r="L47" s="7">
        <v>0.15</v>
      </c>
      <c r="M47" s="7">
        <v>103.7</v>
      </c>
      <c r="N47" s="7">
        <v>8.6</v>
      </c>
      <c r="Q47">
        <v>0.63</v>
      </c>
      <c r="R47">
        <v>0.08</v>
      </c>
      <c r="S47">
        <v>1.17</v>
      </c>
      <c r="T47">
        <v>0.1</v>
      </c>
      <c r="AP47">
        <v>0.56999999999999995</v>
      </c>
      <c r="AQ47">
        <v>0.06</v>
      </c>
      <c r="AR47">
        <v>1.17</v>
      </c>
      <c r="AS47">
        <v>0.1</v>
      </c>
    </row>
    <row r="48" spans="1:51" x14ac:dyDescent="0.25">
      <c r="A48" s="5" t="s">
        <v>108</v>
      </c>
      <c r="B48" t="s">
        <v>111</v>
      </c>
      <c r="C48" t="s">
        <v>109</v>
      </c>
      <c r="D48">
        <v>15</v>
      </c>
      <c r="E48">
        <v>58.1</v>
      </c>
      <c r="F48">
        <v>6.7</v>
      </c>
      <c r="G48">
        <v>1.74</v>
      </c>
      <c r="H48">
        <v>7.0000000000000007E-2</v>
      </c>
      <c r="I48">
        <v>91.6</v>
      </c>
      <c r="J48">
        <v>23</v>
      </c>
      <c r="K48" s="7">
        <v>1.02</v>
      </c>
      <c r="L48" s="7">
        <v>0.15</v>
      </c>
      <c r="M48" s="7">
        <v>102.8</v>
      </c>
      <c r="N48" s="7">
        <v>9.6999999999999993</v>
      </c>
      <c r="Q48">
        <v>0.62</v>
      </c>
      <c r="R48">
        <v>0.08</v>
      </c>
      <c r="S48">
        <v>1.17</v>
      </c>
      <c r="T48">
        <v>0.12</v>
      </c>
      <c r="AP48">
        <v>0.56999999999999995</v>
      </c>
      <c r="AQ48">
        <v>0.06</v>
      </c>
      <c r="AR48">
        <v>1.18</v>
      </c>
      <c r="AS48">
        <v>0.12</v>
      </c>
    </row>
    <row r="49" spans="1:49" x14ac:dyDescent="0.25">
      <c r="A49" s="5" t="s">
        <v>108</v>
      </c>
      <c r="B49" t="s">
        <v>112</v>
      </c>
      <c r="C49" t="s">
        <v>109</v>
      </c>
      <c r="D49">
        <v>15</v>
      </c>
      <c r="E49">
        <v>58.1</v>
      </c>
      <c r="F49">
        <v>6.7</v>
      </c>
      <c r="G49">
        <v>1.74</v>
      </c>
      <c r="H49">
        <v>7.0000000000000007E-2</v>
      </c>
      <c r="I49">
        <v>91.6</v>
      </c>
      <c r="J49">
        <v>23</v>
      </c>
      <c r="K49" s="7">
        <v>1.02</v>
      </c>
      <c r="L49" s="7">
        <v>0.15</v>
      </c>
      <c r="M49" s="7">
        <v>103.3</v>
      </c>
      <c r="N49" s="7">
        <v>6.7</v>
      </c>
      <c r="Q49">
        <v>0.62</v>
      </c>
      <c r="R49">
        <v>0.08</v>
      </c>
      <c r="S49">
        <v>1.17</v>
      </c>
      <c r="T49">
        <v>0.08</v>
      </c>
      <c r="AP49">
        <v>0.56999999999999995</v>
      </c>
      <c r="AQ49">
        <v>0.08</v>
      </c>
      <c r="AR49">
        <v>1.17</v>
      </c>
      <c r="AS49">
        <v>0.08</v>
      </c>
    </row>
    <row r="50" spans="1:49" x14ac:dyDescent="0.25">
      <c r="A50" t="s">
        <v>113</v>
      </c>
      <c r="C50" t="s">
        <v>19</v>
      </c>
      <c r="D50">
        <v>8</v>
      </c>
      <c r="E50">
        <v>49.4</v>
      </c>
      <c r="F50">
        <v>9.4</v>
      </c>
      <c r="G50">
        <v>1.75</v>
      </c>
      <c r="H50">
        <v>0.64</v>
      </c>
      <c r="I50">
        <v>82.6</v>
      </c>
      <c r="J50">
        <v>16.600000000000001</v>
      </c>
      <c r="K50" s="7">
        <v>1.1299999999999999</v>
      </c>
      <c r="L50" s="7">
        <v>0.23</v>
      </c>
      <c r="Q50">
        <v>0.67</v>
      </c>
      <c r="R50">
        <v>0.1</v>
      </c>
      <c r="U50">
        <v>0.77</v>
      </c>
      <c r="V50">
        <v>0.08</v>
      </c>
      <c r="W50">
        <v>0.43</v>
      </c>
      <c r="X50">
        <v>0.05</v>
      </c>
      <c r="AP50">
        <v>0.63</v>
      </c>
      <c r="AQ50">
        <v>7.0000000000000007E-2</v>
      </c>
      <c r="AT50">
        <v>0.78</v>
      </c>
      <c r="AU50">
        <v>0.09</v>
      </c>
      <c r="AV50">
        <v>0.41</v>
      </c>
      <c r="AW50">
        <v>0.04</v>
      </c>
    </row>
    <row r="51" spans="1:49" x14ac:dyDescent="0.25">
      <c r="A51" t="s">
        <v>114</v>
      </c>
      <c r="B51" t="s">
        <v>116</v>
      </c>
      <c r="C51" t="s">
        <v>117</v>
      </c>
      <c r="D51">
        <v>5</v>
      </c>
      <c r="E51">
        <v>57</v>
      </c>
      <c r="F51">
        <v>21</v>
      </c>
      <c r="G51">
        <v>1.7</v>
      </c>
      <c r="H51">
        <v>0.16</v>
      </c>
      <c r="I51">
        <v>74</v>
      </c>
      <c r="J51">
        <v>19</v>
      </c>
      <c r="K51" s="7">
        <v>1.07</v>
      </c>
      <c r="L51" s="7">
        <v>0.02</v>
      </c>
      <c r="M51" s="7">
        <v>106</v>
      </c>
      <c r="N51" s="7">
        <v>8</v>
      </c>
      <c r="Y51">
        <v>66</v>
      </c>
      <c r="Z51">
        <v>3</v>
      </c>
    </row>
    <row r="52" spans="1:49" x14ac:dyDescent="0.25">
      <c r="A52" t="s">
        <v>114</v>
      </c>
      <c r="B52" t="s">
        <v>115</v>
      </c>
      <c r="C52" t="s">
        <v>19</v>
      </c>
      <c r="D52">
        <v>6</v>
      </c>
      <c r="E52">
        <v>56</v>
      </c>
      <c r="F52">
        <v>13</v>
      </c>
      <c r="G52">
        <v>1.78</v>
      </c>
      <c r="H52">
        <v>0.12</v>
      </c>
      <c r="I52">
        <v>78</v>
      </c>
      <c r="J52">
        <v>13</v>
      </c>
      <c r="K52" s="7">
        <v>1.19</v>
      </c>
      <c r="L52" s="7">
        <v>0.35</v>
      </c>
      <c r="M52" s="7">
        <v>106</v>
      </c>
      <c r="N52" s="7">
        <v>9</v>
      </c>
      <c r="Y52">
        <v>65</v>
      </c>
      <c r="Z52">
        <v>4</v>
      </c>
    </row>
    <row r="53" spans="1:49" x14ac:dyDescent="0.25">
      <c r="A53" t="s">
        <v>123</v>
      </c>
      <c r="B53" t="s">
        <v>124</v>
      </c>
      <c r="C53" t="s">
        <v>19</v>
      </c>
      <c r="D53">
        <v>7</v>
      </c>
      <c r="E53">
        <v>35.200000000000003</v>
      </c>
      <c r="F53">
        <v>13.5</v>
      </c>
      <c r="I53">
        <v>94.5</v>
      </c>
      <c r="J53">
        <v>17.899999999999999</v>
      </c>
      <c r="K53" s="7">
        <v>1.19</v>
      </c>
      <c r="L53" s="7">
        <v>0.27</v>
      </c>
      <c r="Q53">
        <v>0.68</v>
      </c>
      <c r="S53">
        <v>1.22</v>
      </c>
      <c r="AC53">
        <v>0.21</v>
      </c>
      <c r="AP53">
        <v>0.66</v>
      </c>
    </row>
    <row r="54" spans="1:49" x14ac:dyDescent="0.25">
      <c r="A54" t="s">
        <v>123</v>
      </c>
      <c r="B54" t="s">
        <v>125</v>
      </c>
      <c r="C54" t="s">
        <v>19</v>
      </c>
      <c r="D54">
        <v>7</v>
      </c>
      <c r="E54">
        <v>35.200000000000003</v>
      </c>
      <c r="F54">
        <v>13.5</v>
      </c>
      <c r="I54">
        <v>94.5</v>
      </c>
      <c r="J54">
        <v>17.899999999999999</v>
      </c>
      <c r="K54" s="7">
        <v>1.27</v>
      </c>
      <c r="L54" s="7">
        <v>0.28999999999999998</v>
      </c>
      <c r="Q54">
        <v>0.66</v>
      </c>
      <c r="S54">
        <v>1.24</v>
      </c>
      <c r="AC54">
        <v>0.21</v>
      </c>
      <c r="AP54">
        <v>0.68</v>
      </c>
    </row>
    <row r="55" spans="1:49" x14ac:dyDescent="0.25">
      <c r="A55" t="s">
        <v>126</v>
      </c>
      <c r="B55" t="s">
        <v>128</v>
      </c>
      <c r="C55" t="s">
        <v>127</v>
      </c>
      <c r="D55">
        <v>7</v>
      </c>
      <c r="E55">
        <v>43.857142857142854</v>
      </c>
      <c r="F55">
        <v>11.437199124327767</v>
      </c>
      <c r="G55">
        <v>1.6171428571428572</v>
      </c>
      <c r="H55">
        <v>6.0198085715486252E-2</v>
      </c>
      <c r="I55">
        <v>64.428571428571431</v>
      </c>
      <c r="J55">
        <v>9.6920438652388494</v>
      </c>
      <c r="K55">
        <v>1.2741428571428572</v>
      </c>
      <c r="L55">
        <v>0.27160414121255488</v>
      </c>
      <c r="Q55">
        <v>0.70285714285714285</v>
      </c>
      <c r="R55">
        <v>7.3576329009241825E-2</v>
      </c>
      <c r="Y55">
        <v>65.371428571428581</v>
      </c>
      <c r="Z55">
        <v>3.0510731913618527</v>
      </c>
    </row>
    <row r="56" spans="1:49" x14ac:dyDescent="0.25">
      <c r="A56" s="5" t="s">
        <v>132</v>
      </c>
      <c r="B56" t="s">
        <v>128</v>
      </c>
      <c r="C56" t="s">
        <v>134</v>
      </c>
      <c r="D56">
        <v>1</v>
      </c>
      <c r="E56">
        <v>33</v>
      </c>
      <c r="G56">
        <v>1.73</v>
      </c>
      <c r="I56">
        <v>52</v>
      </c>
      <c r="K56">
        <v>1.32</v>
      </c>
      <c r="L56">
        <v>0.02</v>
      </c>
      <c r="M56">
        <v>118</v>
      </c>
      <c r="N56">
        <v>2</v>
      </c>
      <c r="Q56">
        <v>0.76739999999999997</v>
      </c>
      <c r="R56">
        <v>1E-3</v>
      </c>
      <c r="U56">
        <v>0.32</v>
      </c>
      <c r="V56">
        <v>2.9999999999999997E-4</v>
      </c>
      <c r="W56">
        <v>0.41</v>
      </c>
      <c r="X56">
        <v>2.0000000000000001E-4</v>
      </c>
      <c r="AC56">
        <v>0.3</v>
      </c>
      <c r="AD56">
        <v>0.02</v>
      </c>
      <c r="AP56">
        <v>0.6</v>
      </c>
      <c r="AQ56">
        <v>8.0000000000000002E-3</v>
      </c>
      <c r="AT56">
        <v>0.41</v>
      </c>
      <c r="AU56">
        <v>2.0000000000000001E-4</v>
      </c>
      <c r="AV56">
        <v>0.31</v>
      </c>
      <c r="AW56">
        <v>4.0000000000000002E-4</v>
      </c>
    </row>
    <row r="57" spans="1:49" x14ac:dyDescent="0.25">
      <c r="A57" s="5" t="s">
        <v>132</v>
      </c>
      <c r="B57" t="s">
        <v>133</v>
      </c>
      <c r="C57" t="s">
        <v>134</v>
      </c>
      <c r="D57">
        <v>1</v>
      </c>
      <c r="E57">
        <v>33</v>
      </c>
      <c r="G57">
        <v>1.73</v>
      </c>
      <c r="I57">
        <v>53</v>
      </c>
      <c r="K57">
        <v>1.34</v>
      </c>
      <c r="L57">
        <v>0.03</v>
      </c>
      <c r="M57">
        <v>118.4</v>
      </c>
      <c r="N57">
        <v>1.5</v>
      </c>
      <c r="Q57">
        <v>0.76600000000000001</v>
      </c>
      <c r="R57">
        <v>5.0000000000000001E-4</v>
      </c>
      <c r="U57">
        <v>0.32</v>
      </c>
      <c r="V57">
        <v>2.0000000000000001E-4</v>
      </c>
      <c r="W57">
        <v>0.42</v>
      </c>
      <c r="X57">
        <v>2.0000000000000001E-4</v>
      </c>
      <c r="AC57">
        <v>0.28999999999999998</v>
      </c>
      <c r="AD57">
        <v>0.01</v>
      </c>
      <c r="AP57">
        <v>0.62</v>
      </c>
      <c r="AQ57">
        <v>6.9999999999999999E-4</v>
      </c>
      <c r="AT57">
        <v>0.41</v>
      </c>
      <c r="AU57">
        <v>2.0000000000000001E-4</v>
      </c>
      <c r="AV57">
        <v>0.31</v>
      </c>
      <c r="AW57">
        <v>2.0000000000000001E-4</v>
      </c>
    </row>
    <row r="58" spans="1:49" x14ac:dyDescent="0.25">
      <c r="A58" s="5" t="s">
        <v>135</v>
      </c>
      <c r="B58" t="s">
        <v>137</v>
      </c>
      <c r="C58" t="s">
        <v>136</v>
      </c>
      <c r="D58">
        <v>3</v>
      </c>
      <c r="E58">
        <v>65.099999999999994</v>
      </c>
      <c r="K58">
        <v>1.17</v>
      </c>
    </row>
    <row r="59" spans="1:49" x14ac:dyDescent="0.25">
      <c r="A59" s="5" t="s">
        <v>135</v>
      </c>
      <c r="B59" t="s">
        <v>138</v>
      </c>
      <c r="C59" t="s">
        <v>136</v>
      </c>
      <c r="D59">
        <v>5</v>
      </c>
      <c r="E59">
        <v>65.099999999999994</v>
      </c>
      <c r="K59">
        <v>0.89</v>
      </c>
    </row>
    <row r="60" spans="1:49" x14ac:dyDescent="0.25">
      <c r="A60" s="5" t="s">
        <v>135</v>
      </c>
      <c r="B60" t="s">
        <v>139</v>
      </c>
      <c r="C60" t="s">
        <v>136</v>
      </c>
      <c r="D60">
        <v>6</v>
      </c>
      <c r="E60">
        <v>65.099999999999994</v>
      </c>
      <c r="K60">
        <v>0.59</v>
      </c>
    </row>
    <row r="61" spans="1:49" x14ac:dyDescent="0.25">
      <c r="A61" s="5" t="s">
        <v>135</v>
      </c>
      <c r="B61" t="s">
        <v>140</v>
      </c>
      <c r="C61" t="s">
        <v>136</v>
      </c>
      <c r="D61">
        <v>5</v>
      </c>
      <c r="E61">
        <v>65.099999999999994</v>
      </c>
      <c r="K61">
        <v>0.16</v>
      </c>
    </row>
    <row r="62" spans="1:49" x14ac:dyDescent="0.25">
      <c r="A62" t="s">
        <v>141</v>
      </c>
      <c r="B62" t="s">
        <v>142</v>
      </c>
      <c r="C62" t="s">
        <v>143</v>
      </c>
      <c r="D62">
        <v>11</v>
      </c>
      <c r="E62">
        <v>42.5</v>
      </c>
      <c r="F62">
        <v>13.1</v>
      </c>
      <c r="G62">
        <v>1.71</v>
      </c>
      <c r="H62">
        <v>0.09</v>
      </c>
      <c r="I62">
        <v>80.3</v>
      </c>
      <c r="J62">
        <v>14.3</v>
      </c>
      <c r="K62">
        <v>1.44</v>
      </c>
      <c r="L62">
        <v>0.18</v>
      </c>
      <c r="M62">
        <v>108.31</v>
      </c>
      <c r="N62">
        <v>8.3800000000000008</v>
      </c>
      <c r="Q62">
        <v>0.82</v>
      </c>
      <c r="R62">
        <v>0.12</v>
      </c>
      <c r="U62">
        <v>0.66</v>
      </c>
      <c r="V62">
        <v>0.06</v>
      </c>
      <c r="W62">
        <v>0.44</v>
      </c>
      <c r="X62">
        <v>0.02</v>
      </c>
      <c r="AP62">
        <v>0.79</v>
      </c>
      <c r="AQ62">
        <v>0.12</v>
      </c>
      <c r="AT62">
        <v>0.69</v>
      </c>
      <c r="AU62">
        <v>0.06</v>
      </c>
      <c r="AV62">
        <v>0.42</v>
      </c>
      <c r="AW62">
        <v>0.02</v>
      </c>
    </row>
    <row r="63" spans="1:49" x14ac:dyDescent="0.25">
      <c r="A63" t="s">
        <v>141</v>
      </c>
      <c r="B63" t="s">
        <v>125</v>
      </c>
      <c r="C63" t="s">
        <v>143</v>
      </c>
      <c r="D63">
        <v>11</v>
      </c>
      <c r="E63">
        <v>42.5</v>
      </c>
      <c r="F63">
        <v>13.1</v>
      </c>
      <c r="G63">
        <v>1.71</v>
      </c>
      <c r="H63">
        <v>0.09</v>
      </c>
      <c r="I63">
        <v>80.3</v>
      </c>
      <c r="J63">
        <v>14.3</v>
      </c>
      <c r="K63">
        <v>1.43</v>
      </c>
      <c r="L63">
        <v>0.2</v>
      </c>
      <c r="M63">
        <v>106.26</v>
      </c>
      <c r="N63">
        <v>7.8</v>
      </c>
      <c r="Q63">
        <v>0.77</v>
      </c>
      <c r="R63">
        <v>0.12</v>
      </c>
      <c r="U63">
        <v>0.65</v>
      </c>
      <c r="V63">
        <v>0.05</v>
      </c>
      <c r="W63">
        <v>0.44</v>
      </c>
      <c r="X63">
        <v>0.02</v>
      </c>
      <c r="AP63">
        <v>0.77</v>
      </c>
      <c r="AQ63">
        <v>0.11</v>
      </c>
      <c r="AT63">
        <v>0.68</v>
      </c>
      <c r="AU63">
        <v>0.06</v>
      </c>
      <c r="AV63">
        <v>0.43</v>
      </c>
      <c r="AW63">
        <v>0.02</v>
      </c>
    </row>
    <row r="64" spans="1:49" x14ac:dyDescent="0.25">
      <c r="A64" s="5" t="s">
        <v>148</v>
      </c>
      <c r="C64" t="s">
        <v>19</v>
      </c>
      <c r="D64">
        <v>6</v>
      </c>
      <c r="E64">
        <v>53</v>
      </c>
      <c r="F64">
        <v>8.8000000000000007</v>
      </c>
      <c r="G64">
        <v>1.7</v>
      </c>
      <c r="H64">
        <v>0.03</v>
      </c>
      <c r="I64">
        <v>75</v>
      </c>
      <c r="J64">
        <v>4.7</v>
      </c>
      <c r="K64">
        <v>1.1299999999999999</v>
      </c>
      <c r="L64">
        <v>0.21</v>
      </c>
      <c r="M64">
        <v>115</v>
      </c>
      <c r="N64">
        <v>3</v>
      </c>
      <c r="Q64">
        <v>0.68</v>
      </c>
      <c r="R64">
        <v>0.03</v>
      </c>
      <c r="U64">
        <v>0.69</v>
      </c>
      <c r="V64">
        <v>0.15</v>
      </c>
      <c r="AP64">
        <v>0.6</v>
      </c>
      <c r="AQ64">
        <v>0.03</v>
      </c>
      <c r="AT64">
        <v>0.73</v>
      </c>
      <c r="AU64">
        <v>0.12</v>
      </c>
    </row>
    <row r="65" spans="1:59" x14ac:dyDescent="0.25">
      <c r="A65" s="5" t="s">
        <v>149</v>
      </c>
      <c r="C65" t="s">
        <v>19</v>
      </c>
      <c r="D65">
        <v>18</v>
      </c>
      <c r="E65">
        <v>55</v>
      </c>
      <c r="F65">
        <v>9.5</v>
      </c>
      <c r="G65">
        <v>1.83</v>
      </c>
      <c r="H65">
        <v>0.05</v>
      </c>
      <c r="I65">
        <v>90.3</v>
      </c>
      <c r="J65">
        <v>14.73</v>
      </c>
      <c r="K65">
        <v>1.17</v>
      </c>
      <c r="L65">
        <v>0.13</v>
      </c>
      <c r="M65">
        <f>1.7*60</f>
        <v>102</v>
      </c>
      <c r="N65">
        <f>0.18*60</f>
        <v>10.799999999999999</v>
      </c>
      <c r="Q65">
        <v>0.68</v>
      </c>
      <c r="R65">
        <v>7.0000000000000007E-2</v>
      </c>
      <c r="S65">
        <v>1.2</v>
      </c>
      <c r="T65">
        <v>0.1</v>
      </c>
      <c r="Y65">
        <v>65.5</v>
      </c>
      <c r="Z65">
        <v>3.1</v>
      </c>
      <c r="AE65">
        <v>15.6</v>
      </c>
      <c r="AF65">
        <v>1.9</v>
      </c>
      <c r="AL65">
        <f>1.68*60</f>
        <v>100.8</v>
      </c>
      <c r="AM65">
        <f>0.15*60</f>
        <v>9</v>
      </c>
      <c r="AP65">
        <v>0.7</v>
      </c>
      <c r="AQ65">
        <v>7.0000000000000007E-2</v>
      </c>
      <c r="AX65">
        <v>67.7</v>
      </c>
      <c r="AY65">
        <v>2.9</v>
      </c>
      <c r="BD65">
        <v>17.399999999999999</v>
      </c>
      <c r="BE65">
        <v>4.2</v>
      </c>
    </row>
    <row r="66" spans="1:59" x14ac:dyDescent="0.25">
      <c r="A66" s="5" t="s">
        <v>153</v>
      </c>
      <c r="B66" t="s">
        <v>150</v>
      </c>
      <c r="C66" t="s">
        <v>19</v>
      </c>
      <c r="D66">
        <v>7</v>
      </c>
      <c r="E66" t="s">
        <v>152</v>
      </c>
      <c r="F66">
        <v>12</v>
      </c>
      <c r="G66">
        <v>1.85</v>
      </c>
      <c r="H66">
        <v>0.05</v>
      </c>
      <c r="I66">
        <v>80.900000000000006</v>
      </c>
      <c r="J66">
        <v>9.9</v>
      </c>
      <c r="K66">
        <v>1.1200000000000001</v>
      </c>
      <c r="L66">
        <v>0.05</v>
      </c>
      <c r="O66">
        <v>1.41</v>
      </c>
      <c r="P66">
        <v>0.06</v>
      </c>
      <c r="S66">
        <v>1.26</v>
      </c>
      <c r="T66">
        <v>0.05</v>
      </c>
    </row>
    <row r="67" spans="1:59" x14ac:dyDescent="0.25">
      <c r="A67" s="5" t="s">
        <v>153</v>
      </c>
      <c r="B67" t="s">
        <v>151</v>
      </c>
      <c r="C67" t="s">
        <v>19</v>
      </c>
      <c r="D67">
        <v>7</v>
      </c>
      <c r="E67" t="s">
        <v>152</v>
      </c>
      <c r="F67">
        <v>12</v>
      </c>
      <c r="G67">
        <v>1.85</v>
      </c>
      <c r="H67">
        <v>0.05</v>
      </c>
      <c r="I67">
        <v>80.900000000000006</v>
      </c>
      <c r="J67">
        <v>9.9</v>
      </c>
      <c r="K67">
        <v>1.1299999999999999</v>
      </c>
      <c r="L67">
        <v>0.05</v>
      </c>
      <c r="O67">
        <v>1.41</v>
      </c>
      <c r="P67">
        <v>0.05</v>
      </c>
      <c r="S67">
        <v>1.25</v>
      </c>
      <c r="T67">
        <v>7.0000000000000007E-2</v>
      </c>
    </row>
    <row r="68" spans="1:59" x14ac:dyDescent="0.25">
      <c r="A68" s="5" t="s">
        <v>155</v>
      </c>
      <c r="C68" t="s">
        <v>154</v>
      </c>
      <c r="D68">
        <v>19</v>
      </c>
      <c r="E68">
        <v>52.8</v>
      </c>
      <c r="F68">
        <v>17.600000000000001</v>
      </c>
      <c r="G68">
        <v>1.72</v>
      </c>
      <c r="H68">
        <v>7.8E-2</v>
      </c>
      <c r="I68">
        <v>77.400000000000006</v>
      </c>
      <c r="J68">
        <v>15.5</v>
      </c>
      <c r="K68">
        <v>0.91</v>
      </c>
      <c r="L68">
        <v>2.7E-2</v>
      </c>
      <c r="M68">
        <v>98.3</v>
      </c>
      <c r="N68">
        <v>13.7</v>
      </c>
      <c r="Q68">
        <v>0.56899999999999995</v>
      </c>
      <c r="R68">
        <v>0.11899999999999999</v>
      </c>
      <c r="Y68">
        <v>64.5</v>
      </c>
      <c r="Z68">
        <v>3.8</v>
      </c>
      <c r="AE68">
        <v>14.5</v>
      </c>
      <c r="AF68">
        <v>3.7</v>
      </c>
    </row>
    <row r="69" spans="1:59" x14ac:dyDescent="0.25">
      <c r="A69" s="5" t="s">
        <v>156</v>
      </c>
      <c r="C69" t="s">
        <v>19</v>
      </c>
      <c r="D69">
        <v>11</v>
      </c>
      <c r="E69">
        <v>46</v>
      </c>
      <c r="F69">
        <v>9</v>
      </c>
      <c r="G69">
        <v>1.81</v>
      </c>
      <c r="H69">
        <v>0.09</v>
      </c>
      <c r="I69">
        <v>89</v>
      </c>
      <c r="J69">
        <v>11</v>
      </c>
      <c r="K69">
        <v>1.35</v>
      </c>
      <c r="L69">
        <v>0.13</v>
      </c>
      <c r="M69">
        <f>1.76*60</f>
        <v>105.6</v>
      </c>
      <c r="N69">
        <f>0.09*60</f>
        <v>5.3999999999999995</v>
      </c>
      <c r="Q69">
        <v>0.77</v>
      </c>
      <c r="R69">
        <v>7.0000000000000007E-2</v>
      </c>
    </row>
    <row r="70" spans="1:59" s="5" customFormat="1" x14ac:dyDescent="0.25">
      <c r="A70" s="5" t="s">
        <v>166</v>
      </c>
      <c r="C70" s="5" t="s">
        <v>167</v>
      </c>
      <c r="D70" s="5">
        <v>5</v>
      </c>
      <c r="E70" s="5">
        <v>46.2</v>
      </c>
      <c r="F70" s="5">
        <v>6.94</v>
      </c>
      <c r="K70" s="5">
        <v>0.89600000000000002</v>
      </c>
      <c r="L70" s="5">
        <v>0.16200000000000001</v>
      </c>
      <c r="M70" s="5">
        <v>91.55</v>
      </c>
      <c r="N70" s="5">
        <v>8.25</v>
      </c>
      <c r="Q70" s="5">
        <v>0.61</v>
      </c>
      <c r="R70" s="5">
        <v>9.1999999999999998E-2</v>
      </c>
      <c r="AG70" s="5">
        <v>0.16400000000000001</v>
      </c>
      <c r="AH70" s="5">
        <v>0.03</v>
      </c>
      <c r="AP70" s="5">
        <v>0.55800000000000005</v>
      </c>
      <c r="AQ70" s="5">
        <v>6.7000000000000004E-2</v>
      </c>
    </row>
    <row r="76" spans="1:59" ht="15" customHeight="1" x14ac:dyDescent="0.25">
      <c r="B76" s="9" t="s">
        <v>17</v>
      </c>
      <c r="D76">
        <f>AVERAGE(D6:D75)</f>
        <v>8.4461538461538463</v>
      </c>
      <c r="E76">
        <f t="shared" ref="E76:AH76" si="0">AVERAGE(E6:E75)</f>
        <v>48.708686371100136</v>
      </c>
      <c r="F76">
        <f t="shared" si="0"/>
        <v>10.106408417152267</v>
      </c>
      <c r="G76">
        <f t="shared" si="0"/>
        <v>1.7599392097264439</v>
      </c>
      <c r="H76">
        <f t="shared" si="0"/>
        <v>8.4126399138908098E-2</v>
      </c>
      <c r="I76">
        <f t="shared" si="0"/>
        <v>83.932266763848403</v>
      </c>
      <c r="J76">
        <f t="shared" si="0"/>
        <v>15.093892129066527</v>
      </c>
      <c r="K76">
        <f t="shared" si="0"/>
        <v>1.1115971966205838</v>
      </c>
      <c r="L76">
        <f t="shared" si="0"/>
        <v>0.16126077096642505</v>
      </c>
      <c r="M76">
        <f t="shared" si="0"/>
        <v>99.480666666666693</v>
      </c>
      <c r="N76">
        <f t="shared" si="0"/>
        <v>11.695488888888889</v>
      </c>
      <c r="O76">
        <f t="shared" si="0"/>
        <v>1.2212053571428572</v>
      </c>
      <c r="P76">
        <f t="shared" si="0"/>
        <v>0.12357622181634603</v>
      </c>
      <c r="Q76">
        <f t="shared" si="0"/>
        <v>0.65805238095238083</v>
      </c>
      <c r="R76">
        <f t="shared" si="0"/>
        <v>7.0048924045874636E-2</v>
      </c>
      <c r="S76">
        <f t="shared" si="0"/>
        <v>1.216952380952381</v>
      </c>
      <c r="T76">
        <f t="shared" si="0"/>
        <v>9.9473684210526339E-2</v>
      </c>
      <c r="U76">
        <f t="shared" si="0"/>
        <v>0.63990000000000014</v>
      </c>
      <c r="V76">
        <f t="shared" si="0"/>
        <v>5.9569999999999998E-2</v>
      </c>
      <c r="W76">
        <f t="shared" si="0"/>
        <v>0.42433333333333334</v>
      </c>
      <c r="X76">
        <f t="shared" si="0"/>
        <v>3.2599999999999997E-2</v>
      </c>
      <c r="Y76">
        <f t="shared" si="0"/>
        <v>54.970378151260498</v>
      </c>
      <c r="Z76">
        <f t="shared" si="0"/>
        <v>2.7754748936095206</v>
      </c>
      <c r="AA76">
        <f t="shared" si="0"/>
        <v>35.19314285714286</v>
      </c>
      <c r="AB76">
        <f t="shared" si="0"/>
        <v>2.8767142857142858</v>
      </c>
      <c r="AC76">
        <f t="shared" si="0"/>
        <v>0.21671428571428569</v>
      </c>
      <c r="AD76">
        <f t="shared" si="0"/>
        <v>2.7400000000000001E-2</v>
      </c>
      <c r="AE76">
        <f t="shared" si="0"/>
        <v>15.126249999999999</v>
      </c>
      <c r="AF76">
        <f t="shared" si="0"/>
        <v>2.5089999999999995</v>
      </c>
      <c r="AG76">
        <f t="shared" si="0"/>
        <v>3.1841999999999997</v>
      </c>
      <c r="AH76">
        <f t="shared" si="0"/>
        <v>0.6830799999999998</v>
      </c>
      <c r="AJ76">
        <f t="shared" ref="AJ76:BG76" si="1">AVERAGE(AJ6:AJ75)</f>
        <v>1.2025000000000001</v>
      </c>
      <c r="AK76">
        <f t="shared" si="1"/>
        <v>0.20850000000000002</v>
      </c>
      <c r="AL76">
        <f t="shared" si="1"/>
        <v>104.4</v>
      </c>
      <c r="AM76">
        <f t="shared" si="1"/>
        <v>10.5</v>
      </c>
      <c r="AN76">
        <f t="shared" si="1"/>
        <v>1.0029999999999999</v>
      </c>
      <c r="AO76">
        <f t="shared" si="1"/>
        <v>0.1525</v>
      </c>
      <c r="AP76">
        <f t="shared" si="1"/>
        <v>0.64926111111111096</v>
      </c>
      <c r="AQ76">
        <f t="shared" si="1"/>
        <v>6.6668749999999985E-2</v>
      </c>
      <c r="AR76">
        <f t="shared" si="1"/>
        <v>1.1105714285714285</v>
      </c>
      <c r="AS76">
        <f t="shared" si="1"/>
        <v>9.1571428571428554E-2</v>
      </c>
      <c r="AT76">
        <f t="shared" si="1"/>
        <v>0.6473000000000001</v>
      </c>
      <c r="AU76">
        <f t="shared" si="1"/>
        <v>5.8149999999999993E-2</v>
      </c>
      <c r="AV76">
        <f t="shared" si="1"/>
        <v>0.38112499999999999</v>
      </c>
      <c r="AW76">
        <f t="shared" si="1"/>
        <v>3.0325000000000001E-2</v>
      </c>
      <c r="AX76">
        <f t="shared" si="1"/>
        <v>46.036499999999997</v>
      </c>
      <c r="AY76">
        <f t="shared" si="1"/>
        <v>3.1321249999999994</v>
      </c>
      <c r="AZ76">
        <f t="shared" si="1"/>
        <v>34.801249999999996</v>
      </c>
      <c r="BA76">
        <f t="shared" si="1"/>
        <v>2.3155000000000001</v>
      </c>
      <c r="BB76">
        <f t="shared" si="1"/>
        <v>0.20266666666666666</v>
      </c>
      <c r="BC76">
        <f t="shared" si="1"/>
        <v>5.0666666666666672E-2</v>
      </c>
      <c r="BD76">
        <f t="shared" si="1"/>
        <v>14.583400000000001</v>
      </c>
      <c r="BE76">
        <f t="shared" si="1"/>
        <v>2.8758000000000004</v>
      </c>
      <c r="BF76">
        <f t="shared" si="1"/>
        <v>15.6</v>
      </c>
      <c r="BG76">
        <f t="shared" si="1"/>
        <v>3</v>
      </c>
    </row>
    <row r="77" spans="1:59" ht="15" customHeight="1" x14ac:dyDescent="0.25">
      <c r="B77" s="9" t="s">
        <v>18</v>
      </c>
      <c r="D77">
        <f>STDEV(D6:D71)</f>
        <v>4.3157805248253229</v>
      </c>
      <c r="E77">
        <f t="shared" ref="E77:AH77" si="2">STDEV(E6:E71)</f>
        <v>12.185030601631894</v>
      </c>
      <c r="F77">
        <f t="shared" si="2"/>
        <v>3.9226569022771987</v>
      </c>
      <c r="G77">
        <f t="shared" si="2"/>
        <v>4.7823950152983061E-2</v>
      </c>
      <c r="H77">
        <f t="shared" si="2"/>
        <v>9.6592004185633615E-2</v>
      </c>
      <c r="I77">
        <f t="shared" si="2"/>
        <v>11.145802644011056</v>
      </c>
      <c r="J77">
        <f t="shared" si="2"/>
        <v>5.5362626444922043</v>
      </c>
      <c r="K77">
        <f t="shared" si="2"/>
        <v>0.22280044056225107</v>
      </c>
      <c r="L77">
        <f t="shared" si="2"/>
        <v>7.4858174304123226E-2</v>
      </c>
      <c r="M77">
        <f t="shared" si="2"/>
        <v>13.128466364770341</v>
      </c>
      <c r="N77">
        <f t="shared" si="2"/>
        <v>16.420396676946712</v>
      </c>
      <c r="O77">
        <f t="shared" si="2"/>
        <v>0.21673536361334442</v>
      </c>
      <c r="P77">
        <f t="shared" si="2"/>
        <v>5.61086998847556E-2</v>
      </c>
      <c r="Q77">
        <f t="shared" si="2"/>
        <v>0.11770106892776215</v>
      </c>
      <c r="R77">
        <f t="shared" si="2"/>
        <v>3.3091494714195722E-2</v>
      </c>
      <c r="S77">
        <f t="shared" si="2"/>
        <v>0.10115852716922889</v>
      </c>
      <c r="T77">
        <f t="shared" si="2"/>
        <v>4.9837924449662695E-2</v>
      </c>
      <c r="U77">
        <f t="shared" si="2"/>
        <v>0.1820881654583838</v>
      </c>
      <c r="V77">
        <f t="shared" si="2"/>
        <v>4.4173044822480696E-2</v>
      </c>
      <c r="W77">
        <f t="shared" si="2"/>
        <v>3.2893768406797058E-2</v>
      </c>
      <c r="X77">
        <f t="shared" si="2"/>
        <v>2.3938045032959564E-2</v>
      </c>
      <c r="Y77">
        <f t="shared" si="2"/>
        <v>14.215354249225479</v>
      </c>
      <c r="Z77">
        <f t="shared" si="2"/>
        <v>0.94260233440067898</v>
      </c>
      <c r="AA77">
        <f t="shared" si="2"/>
        <v>3.1168013747307994</v>
      </c>
      <c r="AB77">
        <f t="shared" si="2"/>
        <v>1.5362361704596632</v>
      </c>
      <c r="AC77">
        <f t="shared" si="2"/>
        <v>6.2670339304741585E-2</v>
      </c>
      <c r="AD77">
        <f t="shared" si="2"/>
        <v>1.479188966968048E-2</v>
      </c>
      <c r="AE77">
        <f t="shared" si="2"/>
        <v>3.0833820369383877</v>
      </c>
      <c r="AF77">
        <f t="shared" si="2"/>
        <v>0.6270586666561393</v>
      </c>
      <c r="AG77">
        <f t="shared" si="2"/>
        <v>6.7731889978059829</v>
      </c>
      <c r="AH77">
        <f t="shared" si="2"/>
        <v>1.4629567430378794</v>
      </c>
      <c r="AJ77">
        <f t="shared" ref="AJ77:BG77" si="3">STDEV(AJ6:AJ71)</f>
        <v>0.10960155108391488</v>
      </c>
      <c r="AK77">
        <f t="shared" si="3"/>
        <v>1.6263455967290587E-2</v>
      </c>
      <c r="AL77">
        <f t="shared" si="3"/>
        <v>5.0911688245431437</v>
      </c>
      <c r="AM77">
        <f t="shared" si="3"/>
        <v>2.1213203435596424</v>
      </c>
      <c r="AN77">
        <f t="shared" si="3"/>
        <v>0.44406305858515216</v>
      </c>
      <c r="AO77">
        <f t="shared" si="3"/>
        <v>0.12657211383239203</v>
      </c>
      <c r="AP77">
        <f t="shared" si="3"/>
        <v>7.6225309513690165E-2</v>
      </c>
      <c r="AQ77">
        <f t="shared" si="3"/>
        <v>3.7676636770462096E-2</v>
      </c>
      <c r="AR77">
        <f t="shared" si="3"/>
        <v>0.16240572356791863</v>
      </c>
      <c r="AS77">
        <f t="shared" si="3"/>
        <v>1.9423843962658827E-2</v>
      </c>
      <c r="AT77">
        <f t="shared" si="3"/>
        <v>0.17752373863170412</v>
      </c>
      <c r="AU77">
        <f t="shared" si="3"/>
        <v>4.5034634819584522E-2</v>
      </c>
      <c r="AV77">
        <f t="shared" si="3"/>
        <v>5.2359846938551863E-2</v>
      </c>
      <c r="AW77">
        <f t="shared" si="3"/>
        <v>2.5543674084091462E-2</v>
      </c>
      <c r="AX77">
        <f t="shared" si="3"/>
        <v>15.407589855096008</v>
      </c>
      <c r="AY77">
        <f t="shared" si="3"/>
        <v>1.0458946187697078</v>
      </c>
      <c r="AZ77">
        <f t="shared" si="3"/>
        <v>3.0911552721703699</v>
      </c>
      <c r="BA77">
        <f t="shared" si="3"/>
        <v>0.88767730623239371</v>
      </c>
      <c r="BB77">
        <f t="shared" si="3"/>
        <v>7.3057055328923162E-2</v>
      </c>
      <c r="BC77">
        <f t="shared" si="3"/>
        <v>2.9005746557076106E-2</v>
      </c>
      <c r="BD77">
        <f t="shared" si="3"/>
        <v>2.4852476335367437</v>
      </c>
      <c r="BE77">
        <f t="shared" si="3"/>
        <v>1.2087783916003789</v>
      </c>
      <c r="BF77" t="e">
        <f t="shared" si="3"/>
        <v>#DIV/0!</v>
      </c>
      <c r="BG77" t="e">
        <f t="shared" si="3"/>
        <v>#DIV/0!</v>
      </c>
    </row>
    <row r="78" spans="1:59" ht="15" customHeight="1" x14ac:dyDescent="0.25">
      <c r="B78" s="9" t="s">
        <v>54</v>
      </c>
      <c r="D78">
        <f>MAX(D6:D71)</f>
        <v>20</v>
      </c>
      <c r="E78">
        <f t="shared" ref="E78:AH78" si="4">MAX(E6:E71)</f>
        <v>65.099999999999994</v>
      </c>
      <c r="F78">
        <f t="shared" si="4"/>
        <v>21</v>
      </c>
      <c r="G78">
        <f t="shared" si="4"/>
        <v>1.85</v>
      </c>
      <c r="H78">
        <f t="shared" si="4"/>
        <v>0.64</v>
      </c>
      <c r="I78">
        <f t="shared" si="4"/>
        <v>100.55</v>
      </c>
      <c r="J78">
        <f t="shared" si="4"/>
        <v>32.94</v>
      </c>
      <c r="K78">
        <f t="shared" si="4"/>
        <v>1.5582166666666666</v>
      </c>
      <c r="L78">
        <f t="shared" si="4"/>
        <v>0.35</v>
      </c>
      <c r="M78">
        <f t="shared" si="4"/>
        <v>118.4</v>
      </c>
      <c r="N78">
        <f t="shared" si="4"/>
        <v>110</v>
      </c>
      <c r="O78">
        <f t="shared" si="4"/>
        <v>1.5</v>
      </c>
      <c r="P78">
        <f t="shared" si="4"/>
        <v>0.24199999999999999</v>
      </c>
      <c r="Q78">
        <f t="shared" si="4"/>
        <v>0.82</v>
      </c>
      <c r="R78">
        <f t="shared" si="4"/>
        <v>0.12</v>
      </c>
      <c r="S78">
        <f t="shared" si="4"/>
        <v>1.464</v>
      </c>
      <c r="T78">
        <f t="shared" si="4"/>
        <v>0.23</v>
      </c>
      <c r="U78">
        <f t="shared" si="4"/>
        <v>0.89</v>
      </c>
      <c r="V78">
        <f t="shared" si="4"/>
        <v>0.15</v>
      </c>
      <c r="W78">
        <f t="shared" si="4"/>
        <v>0.47099999999999997</v>
      </c>
      <c r="X78">
        <f t="shared" si="4"/>
        <v>7.0000000000000007E-2</v>
      </c>
      <c r="Y78">
        <f t="shared" si="4"/>
        <v>68.400000000000006</v>
      </c>
      <c r="Z78">
        <f t="shared" si="4"/>
        <v>4.2</v>
      </c>
      <c r="AA78">
        <f t="shared" si="4"/>
        <v>40.729999999999997</v>
      </c>
      <c r="AB78">
        <f t="shared" si="4"/>
        <v>4.67</v>
      </c>
      <c r="AC78">
        <f t="shared" si="4"/>
        <v>0.3</v>
      </c>
      <c r="AD78">
        <f t="shared" si="4"/>
        <v>0.05</v>
      </c>
      <c r="AE78">
        <f t="shared" si="4"/>
        <v>20.521000000000001</v>
      </c>
      <c r="AF78">
        <f t="shared" si="4"/>
        <v>3.7</v>
      </c>
      <c r="AG78">
        <f t="shared" si="4"/>
        <v>15.3</v>
      </c>
      <c r="AH78">
        <f t="shared" si="4"/>
        <v>3.3</v>
      </c>
      <c r="AJ78">
        <f t="shared" ref="AJ78:BG78" si="5">MAX(AJ6:AJ71)</f>
        <v>1.28</v>
      </c>
      <c r="AK78">
        <f t="shared" si="5"/>
        <v>0.22</v>
      </c>
      <c r="AL78">
        <f t="shared" si="5"/>
        <v>108</v>
      </c>
      <c r="AM78">
        <f t="shared" si="5"/>
        <v>12</v>
      </c>
      <c r="AN78">
        <f t="shared" si="5"/>
        <v>1.3169999999999999</v>
      </c>
      <c r="AO78">
        <f t="shared" si="5"/>
        <v>0.24199999999999999</v>
      </c>
      <c r="AP78">
        <f t="shared" si="5"/>
        <v>0.79</v>
      </c>
      <c r="AQ78">
        <f t="shared" si="5"/>
        <v>0.15</v>
      </c>
      <c r="AR78">
        <f t="shared" si="5"/>
        <v>1.2</v>
      </c>
      <c r="AS78">
        <f t="shared" si="5"/>
        <v>0.12</v>
      </c>
      <c r="AT78">
        <f t="shared" si="5"/>
        <v>0.92</v>
      </c>
      <c r="AU78">
        <f t="shared" si="5"/>
        <v>0.13</v>
      </c>
      <c r="AV78">
        <f t="shared" si="5"/>
        <v>0.43</v>
      </c>
      <c r="AW78">
        <f t="shared" si="5"/>
        <v>7.0000000000000007E-2</v>
      </c>
      <c r="AX78">
        <f t="shared" si="5"/>
        <v>67.7</v>
      </c>
      <c r="AY78">
        <f t="shared" si="5"/>
        <v>4.67</v>
      </c>
      <c r="AZ78">
        <f t="shared" si="5"/>
        <v>38</v>
      </c>
      <c r="BA78">
        <f t="shared" si="5"/>
        <v>2.9830000000000001</v>
      </c>
      <c r="BB78">
        <f t="shared" si="5"/>
        <v>0.27400000000000002</v>
      </c>
      <c r="BC78">
        <f t="shared" si="5"/>
        <v>0.08</v>
      </c>
      <c r="BD78">
        <f t="shared" si="5"/>
        <v>17.399999999999999</v>
      </c>
      <c r="BE78">
        <f t="shared" si="5"/>
        <v>4.2</v>
      </c>
      <c r="BF78">
        <f t="shared" si="5"/>
        <v>15.6</v>
      </c>
      <c r="BG78">
        <f t="shared" si="5"/>
        <v>3</v>
      </c>
    </row>
    <row r="79" spans="1:59" x14ac:dyDescent="0.25">
      <c r="B79" s="9" t="s">
        <v>55</v>
      </c>
      <c r="D79">
        <f>MIN(D6:D71)</f>
        <v>1</v>
      </c>
      <c r="E79">
        <f t="shared" ref="E79:AH79" si="6">MIN(E6:E71)</f>
        <v>13.1</v>
      </c>
      <c r="F79">
        <f t="shared" si="6"/>
        <v>2.809952550014561</v>
      </c>
      <c r="G79">
        <f t="shared" si="6"/>
        <v>1.6171428571428572</v>
      </c>
      <c r="H79">
        <f t="shared" si="6"/>
        <v>6.0000000000000001E-3</v>
      </c>
      <c r="I79">
        <f t="shared" si="6"/>
        <v>52</v>
      </c>
      <c r="J79">
        <f t="shared" si="6"/>
        <v>3.8</v>
      </c>
      <c r="K79">
        <f t="shared" si="6"/>
        <v>0.16</v>
      </c>
      <c r="L79">
        <f t="shared" si="6"/>
        <v>0.02</v>
      </c>
      <c r="M79">
        <f t="shared" si="6"/>
        <v>50.8</v>
      </c>
      <c r="N79">
        <f t="shared" si="6"/>
        <v>1.5</v>
      </c>
      <c r="O79">
        <f t="shared" si="6"/>
        <v>0.67</v>
      </c>
      <c r="P79">
        <f t="shared" si="6"/>
        <v>0.01</v>
      </c>
      <c r="Q79">
        <f t="shared" si="6"/>
        <v>0.34</v>
      </c>
      <c r="R79">
        <f t="shared" si="6"/>
        <v>5.0000000000000001E-4</v>
      </c>
      <c r="S79">
        <f t="shared" si="6"/>
        <v>1.028</v>
      </c>
      <c r="T79">
        <f t="shared" si="6"/>
        <v>0</v>
      </c>
      <c r="U79">
        <f t="shared" si="6"/>
        <v>0.32</v>
      </c>
      <c r="V79">
        <f t="shared" si="6"/>
        <v>2.0000000000000001E-4</v>
      </c>
      <c r="W79">
        <f t="shared" si="6"/>
        <v>0.35</v>
      </c>
      <c r="X79">
        <f t="shared" si="6"/>
        <v>2.0000000000000001E-4</v>
      </c>
      <c r="Y79">
        <f t="shared" si="6"/>
        <v>31.347999999999999</v>
      </c>
      <c r="Z79">
        <f t="shared" si="6"/>
        <v>0.9</v>
      </c>
      <c r="AA79">
        <f t="shared" si="6"/>
        <v>31.6</v>
      </c>
      <c r="AB79">
        <f t="shared" si="6"/>
        <v>0.9</v>
      </c>
      <c r="AC79">
        <f t="shared" si="6"/>
        <v>0.124</v>
      </c>
      <c r="AD79">
        <f t="shared" si="6"/>
        <v>0.01</v>
      </c>
      <c r="AE79">
        <f t="shared" si="6"/>
        <v>10.73</v>
      </c>
      <c r="AF79">
        <f t="shared" si="6"/>
        <v>1.7589999999999999</v>
      </c>
      <c r="AG79">
        <f t="shared" si="6"/>
        <v>0.1</v>
      </c>
      <c r="AH79">
        <f t="shared" si="6"/>
        <v>0.01</v>
      </c>
      <c r="AJ79">
        <f t="shared" ref="AJ79:BG79" si="7">MIN(AJ6:AJ71)</f>
        <v>1.125</v>
      </c>
      <c r="AK79">
        <f t="shared" si="7"/>
        <v>0.19700000000000001</v>
      </c>
      <c r="AL79">
        <f t="shared" si="7"/>
        <v>100.8</v>
      </c>
      <c r="AM79">
        <f t="shared" si="7"/>
        <v>9</v>
      </c>
      <c r="AN79">
        <f t="shared" si="7"/>
        <v>0.68899999999999995</v>
      </c>
      <c r="AO79">
        <f t="shared" si="7"/>
        <v>6.3E-2</v>
      </c>
      <c r="AP79">
        <f t="shared" si="7"/>
        <v>0.55800000000000005</v>
      </c>
      <c r="AQ79">
        <f t="shared" si="7"/>
        <v>6.9999999999999999E-4</v>
      </c>
      <c r="AR79">
        <f t="shared" si="7"/>
        <v>0.74399999999999999</v>
      </c>
      <c r="AS79">
        <f t="shared" si="7"/>
        <v>0.06</v>
      </c>
      <c r="AT79">
        <f t="shared" si="7"/>
        <v>0.40699999999999997</v>
      </c>
      <c r="AU79">
        <f t="shared" si="7"/>
        <v>2.0000000000000001E-4</v>
      </c>
      <c r="AV79">
        <f t="shared" si="7"/>
        <v>0.31</v>
      </c>
      <c r="AW79">
        <f t="shared" si="7"/>
        <v>2.0000000000000001E-4</v>
      </c>
      <c r="AX79">
        <f t="shared" si="7"/>
        <v>32.526000000000003</v>
      </c>
      <c r="AY79">
        <f t="shared" si="7"/>
        <v>1.04</v>
      </c>
      <c r="AZ79">
        <f t="shared" si="7"/>
        <v>31.347999999999999</v>
      </c>
      <c r="BA79">
        <f t="shared" si="7"/>
        <v>1.03</v>
      </c>
      <c r="BB79">
        <f t="shared" si="7"/>
        <v>0.128</v>
      </c>
      <c r="BC79">
        <f t="shared" si="7"/>
        <v>2.1999999999999999E-2</v>
      </c>
      <c r="BD79">
        <f t="shared" si="7"/>
        <v>11.1</v>
      </c>
      <c r="BE79">
        <f t="shared" si="7"/>
        <v>1.51</v>
      </c>
      <c r="BF79">
        <f t="shared" si="7"/>
        <v>15.6</v>
      </c>
      <c r="BG79">
        <f t="shared" si="7"/>
        <v>3</v>
      </c>
    </row>
    <row r="80" spans="1:59" x14ac:dyDescent="0.25">
      <c r="B80" s="9" t="s">
        <v>56</v>
      </c>
      <c r="D80">
        <f>COUNT(D6:D71)</f>
        <v>65</v>
      </c>
      <c r="E80">
        <f t="shared" ref="E80:AH80" si="8">COUNT(E6:E71)</f>
        <v>58</v>
      </c>
      <c r="F80">
        <f t="shared" si="8"/>
        <v>50</v>
      </c>
      <c r="G80">
        <f t="shared" si="8"/>
        <v>47</v>
      </c>
      <c r="H80">
        <f t="shared" si="8"/>
        <v>42</v>
      </c>
      <c r="I80">
        <f t="shared" si="8"/>
        <v>49</v>
      </c>
      <c r="J80">
        <f t="shared" si="8"/>
        <v>43</v>
      </c>
      <c r="K80">
        <f t="shared" si="8"/>
        <v>62</v>
      </c>
      <c r="L80">
        <f t="shared" si="8"/>
        <v>58</v>
      </c>
      <c r="M80">
        <f t="shared" si="8"/>
        <v>45</v>
      </c>
      <c r="N80">
        <f t="shared" si="8"/>
        <v>45</v>
      </c>
      <c r="O80">
        <f t="shared" si="8"/>
        <v>28</v>
      </c>
      <c r="P80">
        <f t="shared" si="8"/>
        <v>27</v>
      </c>
      <c r="Q80">
        <f t="shared" si="8"/>
        <v>24</v>
      </c>
      <c r="R80">
        <f t="shared" si="8"/>
        <v>22</v>
      </c>
      <c r="S80">
        <f t="shared" si="8"/>
        <v>21</v>
      </c>
      <c r="T80">
        <f t="shared" si="8"/>
        <v>19</v>
      </c>
      <c r="U80">
        <f t="shared" si="8"/>
        <v>10</v>
      </c>
      <c r="V80">
        <f t="shared" si="8"/>
        <v>10</v>
      </c>
      <c r="W80">
        <f t="shared" si="8"/>
        <v>9</v>
      </c>
      <c r="X80">
        <f t="shared" si="8"/>
        <v>9</v>
      </c>
      <c r="Y80">
        <f t="shared" si="8"/>
        <v>17</v>
      </c>
      <c r="Z80">
        <f t="shared" si="8"/>
        <v>17</v>
      </c>
      <c r="AA80">
        <f t="shared" si="8"/>
        <v>7</v>
      </c>
      <c r="AB80">
        <f t="shared" si="8"/>
        <v>7</v>
      </c>
      <c r="AC80">
        <f t="shared" si="8"/>
        <v>7</v>
      </c>
      <c r="AD80">
        <f t="shared" si="8"/>
        <v>5</v>
      </c>
      <c r="AE80">
        <f t="shared" si="8"/>
        <v>8</v>
      </c>
      <c r="AF80">
        <f t="shared" si="8"/>
        <v>8</v>
      </c>
      <c r="AG80">
        <f t="shared" si="8"/>
        <v>5</v>
      </c>
      <c r="AH80">
        <f t="shared" si="8"/>
        <v>5</v>
      </c>
      <c r="AJ80">
        <f t="shared" ref="AJ80:BG80" si="9">COUNT(AJ6:AJ71)</f>
        <v>2</v>
      </c>
      <c r="AK80">
        <f t="shared" si="9"/>
        <v>2</v>
      </c>
      <c r="AL80">
        <f t="shared" si="9"/>
        <v>2</v>
      </c>
      <c r="AM80">
        <f t="shared" si="9"/>
        <v>2</v>
      </c>
      <c r="AN80">
        <f t="shared" si="9"/>
        <v>2</v>
      </c>
      <c r="AO80">
        <f t="shared" si="9"/>
        <v>2</v>
      </c>
      <c r="AP80">
        <f t="shared" si="9"/>
        <v>18</v>
      </c>
      <c r="AQ80">
        <f t="shared" si="9"/>
        <v>16</v>
      </c>
      <c r="AR80">
        <f t="shared" si="9"/>
        <v>7</v>
      </c>
      <c r="AS80">
        <f t="shared" si="9"/>
        <v>7</v>
      </c>
      <c r="AT80">
        <f t="shared" si="9"/>
        <v>10</v>
      </c>
      <c r="AU80">
        <f t="shared" si="9"/>
        <v>10</v>
      </c>
      <c r="AV80">
        <f t="shared" si="9"/>
        <v>8</v>
      </c>
      <c r="AW80">
        <f t="shared" si="9"/>
        <v>8</v>
      </c>
      <c r="AX80">
        <f t="shared" si="9"/>
        <v>8</v>
      </c>
      <c r="AY80">
        <f t="shared" si="9"/>
        <v>8</v>
      </c>
      <c r="AZ80">
        <f t="shared" si="9"/>
        <v>4</v>
      </c>
      <c r="BA80">
        <f t="shared" si="9"/>
        <v>4</v>
      </c>
      <c r="BB80">
        <f t="shared" si="9"/>
        <v>3</v>
      </c>
      <c r="BC80">
        <f t="shared" si="9"/>
        <v>3</v>
      </c>
      <c r="BD80">
        <f t="shared" si="9"/>
        <v>5</v>
      </c>
      <c r="BE80">
        <f t="shared" si="9"/>
        <v>5</v>
      </c>
      <c r="BF80">
        <f t="shared" si="9"/>
        <v>1</v>
      </c>
      <c r="BG80">
        <f t="shared" si="9"/>
        <v>1</v>
      </c>
    </row>
  </sheetData>
  <phoneticPr fontId="2" type="noConversion"/>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G103"/>
  <sheetViews>
    <sheetView topLeftCell="A4" zoomScale="85" zoomScaleNormal="85" workbookViewId="0">
      <pane ySplit="1005" activePane="bottomLeft"/>
      <selection activeCell="E4" sqref="E1:E65536"/>
      <selection pane="bottomLeft" activeCell="A6" sqref="A6"/>
    </sheetView>
  </sheetViews>
  <sheetFormatPr defaultRowHeight="15" x14ac:dyDescent="0.25"/>
  <cols>
    <col min="1" max="1" width="33.28515625" style="5" customWidth="1"/>
    <col min="2" max="2" width="21.7109375" customWidth="1"/>
  </cols>
  <sheetData>
    <row r="1" spans="1:59" x14ac:dyDescent="0.25">
      <c r="A1" s="10" t="s">
        <v>175</v>
      </c>
    </row>
    <row r="3" spans="1:59" x14ac:dyDescent="0.25">
      <c r="A3" s="6" t="s">
        <v>14</v>
      </c>
      <c r="B3" s="3"/>
      <c r="AJ3" s="3" t="s">
        <v>15</v>
      </c>
      <c r="AK3" s="3"/>
    </row>
    <row r="4" spans="1:59" s="1" customFormat="1" ht="45" x14ac:dyDescent="0.25">
      <c r="A4" s="6" t="s">
        <v>10</v>
      </c>
      <c r="B4" s="2" t="s">
        <v>27</v>
      </c>
      <c r="C4" s="2" t="s">
        <v>11</v>
      </c>
      <c r="D4" s="4" t="s">
        <v>25</v>
      </c>
      <c r="E4" s="2" t="s">
        <v>16</v>
      </c>
      <c r="G4" s="2" t="s">
        <v>13</v>
      </c>
      <c r="H4" s="2"/>
      <c r="I4" s="2" t="s">
        <v>12</v>
      </c>
      <c r="J4" s="2"/>
      <c r="K4" s="2" t="s">
        <v>1</v>
      </c>
      <c r="L4" s="2"/>
      <c r="M4" s="2" t="s">
        <v>2</v>
      </c>
      <c r="N4" s="2"/>
      <c r="O4" s="2" t="s">
        <v>0</v>
      </c>
      <c r="P4" s="2"/>
      <c r="Q4" s="2" t="s">
        <v>3</v>
      </c>
      <c r="R4" s="2"/>
      <c r="S4" s="2" t="s">
        <v>20</v>
      </c>
      <c r="T4" s="2"/>
      <c r="U4" s="2" t="s">
        <v>4</v>
      </c>
      <c r="V4" s="2"/>
      <c r="W4" s="2" t="s">
        <v>5</v>
      </c>
      <c r="X4" s="2"/>
      <c r="Y4" s="2" t="s">
        <v>6</v>
      </c>
      <c r="Z4" s="2"/>
      <c r="AA4" s="2" t="s">
        <v>7</v>
      </c>
      <c r="AB4" s="2"/>
      <c r="AC4" s="2" t="s">
        <v>8</v>
      </c>
      <c r="AD4" s="2"/>
      <c r="AE4" s="2" t="s">
        <v>21</v>
      </c>
      <c r="AF4" s="2"/>
      <c r="AG4" s="2" t="s">
        <v>9</v>
      </c>
      <c r="AJ4" s="2" t="s">
        <v>1</v>
      </c>
      <c r="AK4" s="2"/>
      <c r="AL4" s="2" t="s">
        <v>2</v>
      </c>
      <c r="AM4" s="2"/>
      <c r="AN4" s="2" t="s">
        <v>0</v>
      </c>
      <c r="AO4" s="2"/>
      <c r="AP4" s="2" t="s">
        <v>3</v>
      </c>
      <c r="AQ4" s="2"/>
      <c r="AR4" s="2" t="s">
        <v>20</v>
      </c>
      <c r="AS4" s="2"/>
      <c r="AT4" s="2" t="s">
        <v>4</v>
      </c>
      <c r="AU4" s="2"/>
      <c r="AV4" s="2" t="s">
        <v>5</v>
      </c>
      <c r="AW4" s="2"/>
      <c r="AX4" s="2" t="s">
        <v>6</v>
      </c>
      <c r="AY4" s="2"/>
      <c r="AZ4" s="2" t="s">
        <v>7</v>
      </c>
      <c r="BA4" s="2"/>
      <c r="BB4" s="2" t="s">
        <v>8</v>
      </c>
      <c r="BC4" s="2"/>
      <c r="BD4" s="2" t="s">
        <v>21</v>
      </c>
      <c r="BE4" s="2"/>
      <c r="BF4" s="2" t="s">
        <v>9</v>
      </c>
    </row>
    <row r="5" spans="1:59" x14ac:dyDescent="0.25">
      <c r="E5" s="3" t="s">
        <v>17</v>
      </c>
      <c r="F5" s="3" t="s">
        <v>18</v>
      </c>
      <c r="G5" s="3" t="s">
        <v>17</v>
      </c>
      <c r="H5" s="3" t="s">
        <v>18</v>
      </c>
      <c r="I5" s="3" t="s">
        <v>17</v>
      </c>
      <c r="J5" s="3" t="s">
        <v>18</v>
      </c>
      <c r="K5" s="3" t="s">
        <v>17</v>
      </c>
      <c r="L5" s="3" t="s">
        <v>18</v>
      </c>
      <c r="M5" s="3" t="s">
        <v>17</v>
      </c>
      <c r="N5" s="3" t="s">
        <v>18</v>
      </c>
      <c r="O5" s="3" t="s">
        <v>17</v>
      </c>
      <c r="P5" s="3" t="s">
        <v>18</v>
      </c>
      <c r="Q5" s="3" t="s">
        <v>17</v>
      </c>
      <c r="R5" s="3" t="s">
        <v>18</v>
      </c>
      <c r="S5" s="3" t="s">
        <v>17</v>
      </c>
      <c r="T5" s="3" t="s">
        <v>18</v>
      </c>
      <c r="U5" s="3" t="s">
        <v>17</v>
      </c>
      <c r="V5" s="3" t="s">
        <v>18</v>
      </c>
      <c r="W5" s="3" t="s">
        <v>17</v>
      </c>
      <c r="X5" s="3" t="s">
        <v>18</v>
      </c>
      <c r="Y5" s="3" t="s">
        <v>17</v>
      </c>
      <c r="Z5" s="3" t="s">
        <v>18</v>
      </c>
      <c r="AA5" s="3" t="s">
        <v>17</v>
      </c>
      <c r="AB5" s="3" t="s">
        <v>18</v>
      </c>
      <c r="AC5" s="3" t="s">
        <v>17</v>
      </c>
      <c r="AD5" s="3" t="s">
        <v>18</v>
      </c>
      <c r="AE5" s="3" t="s">
        <v>17</v>
      </c>
      <c r="AF5" s="3" t="s">
        <v>18</v>
      </c>
      <c r="AG5" s="3" t="s">
        <v>17</v>
      </c>
      <c r="AH5" s="3" t="s">
        <v>18</v>
      </c>
      <c r="AI5" s="3"/>
      <c r="AJ5" s="3" t="s">
        <v>17</v>
      </c>
      <c r="AK5" s="3" t="s">
        <v>18</v>
      </c>
      <c r="AL5" s="3" t="s">
        <v>17</v>
      </c>
      <c r="AM5" s="3" t="s">
        <v>18</v>
      </c>
      <c r="AN5" s="3" t="s">
        <v>17</v>
      </c>
      <c r="AO5" s="3" t="s">
        <v>18</v>
      </c>
      <c r="AP5" s="3" t="s">
        <v>17</v>
      </c>
      <c r="AQ5" s="3" t="s">
        <v>18</v>
      </c>
      <c r="AR5" s="3" t="s">
        <v>17</v>
      </c>
      <c r="AS5" s="3" t="s">
        <v>18</v>
      </c>
      <c r="AT5" s="3" t="s">
        <v>17</v>
      </c>
      <c r="AU5" s="3" t="s">
        <v>18</v>
      </c>
      <c r="AV5" s="3" t="s">
        <v>17</v>
      </c>
      <c r="AW5" s="3" t="s">
        <v>18</v>
      </c>
      <c r="AX5" s="3" t="s">
        <v>17</v>
      </c>
      <c r="AY5" s="3" t="s">
        <v>18</v>
      </c>
      <c r="AZ5" s="3" t="s">
        <v>17</v>
      </c>
      <c r="BA5" s="3" t="s">
        <v>18</v>
      </c>
      <c r="BB5" s="3" t="s">
        <v>17</v>
      </c>
      <c r="BC5" s="3" t="s">
        <v>18</v>
      </c>
      <c r="BD5" s="3" t="s">
        <v>17</v>
      </c>
      <c r="BE5" s="3" t="s">
        <v>18</v>
      </c>
      <c r="BF5" s="3" t="s">
        <v>17</v>
      </c>
      <c r="BG5" s="3" t="s">
        <v>18</v>
      </c>
    </row>
    <row r="6" spans="1:59" x14ac:dyDescent="0.25">
      <c r="A6" s="5" t="s">
        <v>22</v>
      </c>
      <c r="C6" t="s">
        <v>19</v>
      </c>
      <c r="D6">
        <v>5</v>
      </c>
      <c r="E6">
        <v>50.6</v>
      </c>
      <c r="F6">
        <v>18.88</v>
      </c>
      <c r="G6">
        <v>1.79</v>
      </c>
      <c r="H6">
        <v>5.9400000000000001E-2</v>
      </c>
      <c r="I6">
        <v>83.369999999999976</v>
      </c>
      <c r="J6">
        <v>7.57</v>
      </c>
      <c r="K6">
        <v>1.105</v>
      </c>
      <c r="L6">
        <v>0.19600000000000001</v>
      </c>
      <c r="O6">
        <v>1.3169999999999999</v>
      </c>
      <c r="P6">
        <v>0.24199999999999999</v>
      </c>
      <c r="S6">
        <v>1.1000000000000001</v>
      </c>
      <c r="T6">
        <v>0.1</v>
      </c>
      <c r="Y6">
        <v>60.2</v>
      </c>
      <c r="Z6">
        <v>2.4</v>
      </c>
      <c r="AE6">
        <v>12.2</v>
      </c>
      <c r="AF6">
        <v>2.8</v>
      </c>
      <c r="AJ6">
        <v>1.125</v>
      </c>
      <c r="AK6">
        <v>0.19700000000000001</v>
      </c>
      <c r="AN6">
        <v>1.3169999999999999</v>
      </c>
      <c r="AO6">
        <v>0.24199999999999999</v>
      </c>
      <c r="AR6">
        <v>1.2</v>
      </c>
      <c r="AS6">
        <v>0.1</v>
      </c>
    </row>
    <row r="7" spans="1:59" x14ac:dyDescent="0.25">
      <c r="A7" s="5" t="s">
        <v>23</v>
      </c>
      <c r="C7" t="s">
        <v>30</v>
      </c>
      <c r="D7">
        <v>11</v>
      </c>
      <c r="E7">
        <v>53</v>
      </c>
      <c r="G7">
        <v>1.68</v>
      </c>
      <c r="H7">
        <v>8.4000000000000005E-2</v>
      </c>
      <c r="I7">
        <v>68.3</v>
      </c>
      <c r="J7">
        <v>12</v>
      </c>
      <c r="K7">
        <v>1.1599999999999999</v>
      </c>
      <c r="L7">
        <v>0.1</v>
      </c>
      <c r="M7">
        <v>105.4</v>
      </c>
      <c r="N7">
        <v>8.1999999999999993</v>
      </c>
      <c r="O7">
        <v>1.32</v>
      </c>
      <c r="P7">
        <v>0.05</v>
      </c>
      <c r="Y7">
        <v>63</v>
      </c>
      <c r="Z7">
        <v>1</v>
      </c>
      <c r="AA7">
        <v>37</v>
      </c>
      <c r="AB7">
        <v>1</v>
      </c>
    </row>
    <row r="8" spans="1:59" x14ac:dyDescent="0.25">
      <c r="A8" s="5" t="s">
        <v>24</v>
      </c>
      <c r="C8" t="s">
        <v>19</v>
      </c>
      <c r="D8">
        <v>14</v>
      </c>
      <c r="E8">
        <v>45.07</v>
      </c>
      <c r="F8">
        <v>7.1</v>
      </c>
      <c r="G8">
        <v>1.74</v>
      </c>
      <c r="H8">
        <v>6.0000000000000001E-3</v>
      </c>
      <c r="I8">
        <v>73.069999999999993</v>
      </c>
      <c r="J8">
        <v>7.2</v>
      </c>
      <c r="Q8">
        <v>0.73799999999999999</v>
      </c>
      <c r="R8">
        <v>0.05</v>
      </c>
      <c r="U8">
        <v>0.70799999999999996</v>
      </c>
      <c r="V8">
        <v>0.05</v>
      </c>
      <c r="W8">
        <v>0.438</v>
      </c>
      <c r="X8">
        <v>0.04</v>
      </c>
      <c r="AN8">
        <v>0.68899999999999995</v>
      </c>
      <c r="AO8">
        <v>6.3E-2</v>
      </c>
      <c r="AR8">
        <v>0.74399999999999999</v>
      </c>
      <c r="AS8">
        <v>0.06</v>
      </c>
      <c r="AT8">
        <v>0.40699999999999997</v>
      </c>
      <c r="AU8">
        <v>0.03</v>
      </c>
    </row>
    <row r="9" spans="1:59" x14ac:dyDescent="0.25">
      <c r="A9" s="5" t="s">
        <v>26</v>
      </c>
      <c r="B9" t="s">
        <v>28</v>
      </c>
      <c r="C9" t="s">
        <v>19</v>
      </c>
      <c r="D9">
        <v>11</v>
      </c>
      <c r="E9">
        <v>35.700000000000003</v>
      </c>
      <c r="F9">
        <v>7.1</v>
      </c>
      <c r="G9">
        <v>1.74</v>
      </c>
      <c r="H9">
        <v>6.0000000000000001E-3</v>
      </c>
      <c r="I9">
        <v>93</v>
      </c>
      <c r="K9">
        <v>1.01</v>
      </c>
      <c r="L9">
        <v>0.18</v>
      </c>
      <c r="M9">
        <f>1.49*60</f>
        <v>89.4</v>
      </c>
      <c r="N9">
        <f>0.15*60</f>
        <v>9</v>
      </c>
      <c r="O9">
        <v>1.33</v>
      </c>
      <c r="P9">
        <v>0.16</v>
      </c>
      <c r="S9">
        <v>1.36</v>
      </c>
      <c r="T9">
        <v>0.15</v>
      </c>
    </row>
    <row r="10" spans="1:59" s="5" customFormat="1" x14ac:dyDescent="0.25">
      <c r="A10" s="5" t="s">
        <v>36</v>
      </c>
      <c r="B10" s="5" t="s">
        <v>31</v>
      </c>
      <c r="C10" s="5" t="s">
        <v>19</v>
      </c>
      <c r="D10" s="5">
        <v>5</v>
      </c>
      <c r="E10" s="5">
        <v>48.4</v>
      </c>
      <c r="F10" s="5">
        <v>8.59</v>
      </c>
      <c r="G10" s="5">
        <v>1.77</v>
      </c>
      <c r="H10" s="5">
        <v>3.4000000000000002E-2</v>
      </c>
      <c r="I10" s="5">
        <v>100.55</v>
      </c>
      <c r="J10" s="5">
        <v>18.21</v>
      </c>
      <c r="K10" s="5">
        <f>66.9/60</f>
        <v>1.115</v>
      </c>
      <c r="L10" s="5">
        <f>15.5/60</f>
        <v>0.25833333333333336</v>
      </c>
      <c r="M10" s="5">
        <v>98.1</v>
      </c>
      <c r="N10" s="5">
        <v>12.6</v>
      </c>
    </row>
    <row r="11" spans="1:59" x14ac:dyDescent="0.25">
      <c r="A11" s="5" t="s">
        <v>36</v>
      </c>
      <c r="B11" t="s">
        <v>32</v>
      </c>
      <c r="C11" t="s">
        <v>19</v>
      </c>
      <c r="D11">
        <v>5</v>
      </c>
      <c r="E11">
        <v>48.4</v>
      </c>
      <c r="F11">
        <v>8.59</v>
      </c>
      <c r="G11">
        <v>1.77</v>
      </c>
      <c r="H11">
        <v>3.4000000000000002E-2</v>
      </c>
      <c r="I11">
        <v>100.55</v>
      </c>
      <c r="J11">
        <v>18.21</v>
      </c>
      <c r="K11">
        <f>69.3/60</f>
        <v>1.155</v>
      </c>
      <c r="L11">
        <f>17.6/60</f>
        <v>0.29333333333333333</v>
      </c>
      <c r="M11">
        <v>98</v>
      </c>
      <c r="N11">
        <v>13.8</v>
      </c>
    </row>
    <row r="12" spans="1:59" x14ac:dyDescent="0.25">
      <c r="A12" s="5" t="s">
        <v>36</v>
      </c>
      <c r="B12" t="s">
        <v>33</v>
      </c>
      <c r="C12" t="s">
        <v>19</v>
      </c>
      <c r="D12">
        <v>5</v>
      </c>
      <c r="E12">
        <v>48.4</v>
      </c>
      <c r="F12">
        <v>8.59</v>
      </c>
      <c r="G12">
        <v>1.77</v>
      </c>
      <c r="H12">
        <v>3.4000000000000002E-2</v>
      </c>
      <c r="I12">
        <v>100.55</v>
      </c>
      <c r="J12">
        <v>18.21</v>
      </c>
      <c r="K12">
        <f>70.4/60</f>
        <v>1.1733333333333333</v>
      </c>
      <c r="L12">
        <f>12.3/60</f>
        <v>0.20500000000000002</v>
      </c>
      <c r="M12">
        <v>99.8</v>
      </c>
      <c r="N12">
        <v>11.6</v>
      </c>
    </row>
    <row r="13" spans="1:59" x14ac:dyDescent="0.25">
      <c r="A13" s="5" t="s">
        <v>36</v>
      </c>
      <c r="B13" t="s">
        <v>34</v>
      </c>
      <c r="C13" t="s">
        <v>19</v>
      </c>
      <c r="D13">
        <v>5</v>
      </c>
      <c r="E13">
        <v>48.4</v>
      </c>
      <c r="F13">
        <v>8.59</v>
      </c>
      <c r="G13">
        <v>1.77</v>
      </c>
      <c r="H13">
        <v>3.4000000000000002E-2</v>
      </c>
      <c r="I13">
        <v>100.55</v>
      </c>
      <c r="J13">
        <v>18.21</v>
      </c>
      <c r="K13">
        <f>72/60</f>
        <v>1.2</v>
      </c>
      <c r="L13">
        <f>12.6/60</f>
        <v>0.21</v>
      </c>
      <c r="M13">
        <v>100.7</v>
      </c>
      <c r="N13">
        <v>10.8</v>
      </c>
    </row>
    <row r="14" spans="1:59" x14ac:dyDescent="0.25">
      <c r="A14" s="5" t="s">
        <v>36</v>
      </c>
      <c r="B14" t="s">
        <v>35</v>
      </c>
      <c r="C14" t="s">
        <v>19</v>
      </c>
      <c r="D14">
        <v>5</v>
      </c>
      <c r="E14">
        <v>48.4</v>
      </c>
      <c r="F14">
        <v>8.59</v>
      </c>
      <c r="G14">
        <v>1.77</v>
      </c>
      <c r="H14">
        <v>3.4000000000000002E-2</v>
      </c>
      <c r="I14">
        <v>100.55</v>
      </c>
      <c r="J14">
        <v>18.21</v>
      </c>
      <c r="K14">
        <f>73.2/60</f>
        <v>1.22</v>
      </c>
      <c r="L14">
        <f>13/60</f>
        <v>0.21666666666666667</v>
      </c>
      <c r="M14">
        <v>102.3</v>
      </c>
      <c r="N14">
        <v>11.4</v>
      </c>
    </row>
    <row r="15" spans="1:59" x14ac:dyDescent="0.25">
      <c r="A15" s="5" t="s">
        <v>37</v>
      </c>
      <c r="C15" t="s">
        <v>19</v>
      </c>
      <c r="D15">
        <v>12</v>
      </c>
      <c r="E15">
        <v>40.25</v>
      </c>
      <c r="F15">
        <v>6</v>
      </c>
      <c r="G15">
        <v>1.82</v>
      </c>
      <c r="H15">
        <v>5.0999999999999997E-2</v>
      </c>
      <c r="I15">
        <v>88.08</v>
      </c>
      <c r="J15">
        <v>16.5</v>
      </c>
      <c r="K15">
        <v>1.23</v>
      </c>
      <c r="L15">
        <v>0.12</v>
      </c>
      <c r="M15">
        <v>104.91</v>
      </c>
      <c r="N15">
        <v>7.78</v>
      </c>
      <c r="O15">
        <v>1.4139999999999999</v>
      </c>
      <c r="P15">
        <v>8.5000000000000006E-2</v>
      </c>
      <c r="S15">
        <v>1.1499999999999999</v>
      </c>
      <c r="T15">
        <v>0.08</v>
      </c>
      <c r="U15">
        <v>0.68100000000000005</v>
      </c>
      <c r="V15">
        <v>5.5199999999999999E-2</v>
      </c>
      <c r="W15">
        <v>0.47099999999999997</v>
      </c>
      <c r="X15">
        <v>4.2999999999999997E-2</v>
      </c>
      <c r="Y15">
        <v>59.27</v>
      </c>
      <c r="Z15">
        <v>2.2400000000000002</v>
      </c>
      <c r="AA15">
        <v>40.729999999999997</v>
      </c>
      <c r="AB15">
        <v>2.2400000000000002</v>
      </c>
      <c r="AC15">
        <v>0.124</v>
      </c>
      <c r="AD15">
        <v>2.7E-2</v>
      </c>
      <c r="AE15">
        <v>10.73</v>
      </c>
      <c r="AF15">
        <v>2.15</v>
      </c>
      <c r="AR15">
        <v>1.1499999999999999</v>
      </c>
      <c r="AS15">
        <v>8.1000000000000003E-2</v>
      </c>
      <c r="AT15">
        <v>0.71599999999999997</v>
      </c>
      <c r="AU15">
        <v>3.1099999999999999E-2</v>
      </c>
      <c r="AV15">
        <v>0.42899999999999999</v>
      </c>
      <c r="AW15">
        <v>3.2000000000000001E-2</v>
      </c>
      <c r="AX15">
        <v>62.54</v>
      </c>
      <c r="AY15">
        <v>1.04</v>
      </c>
      <c r="AZ15">
        <v>38</v>
      </c>
      <c r="BA15">
        <v>1.03</v>
      </c>
      <c r="BB15">
        <v>0.128</v>
      </c>
      <c r="BC15">
        <v>2.1999999999999999E-2</v>
      </c>
      <c r="BD15">
        <v>11.1</v>
      </c>
      <c r="BE15">
        <v>1.51</v>
      </c>
    </row>
    <row r="16" spans="1:59" x14ac:dyDescent="0.25">
      <c r="A16" s="5" t="s">
        <v>38</v>
      </c>
      <c r="C16" t="s">
        <v>19</v>
      </c>
      <c r="D16">
        <v>7</v>
      </c>
      <c r="E16">
        <v>56.86</v>
      </c>
      <c r="F16">
        <v>12.52</v>
      </c>
      <c r="G16">
        <v>1.82</v>
      </c>
      <c r="H16">
        <v>8.3000000000000004E-2</v>
      </c>
      <c r="I16">
        <v>95.29</v>
      </c>
      <c r="J16">
        <v>20.2</v>
      </c>
      <c r="K16">
        <v>1.21</v>
      </c>
      <c r="L16">
        <v>0.19</v>
      </c>
      <c r="M16">
        <f>1.7*60</f>
        <v>102</v>
      </c>
      <c r="N16">
        <f>0.82*60</f>
        <v>49.199999999999996</v>
      </c>
      <c r="Q16">
        <v>0.70499999999999996</v>
      </c>
      <c r="R16">
        <v>8.5000000000000006E-2</v>
      </c>
      <c r="AG16">
        <v>15.3</v>
      </c>
      <c r="AH16">
        <v>3.3</v>
      </c>
      <c r="AP16">
        <v>0.73799999999999999</v>
      </c>
      <c r="AQ16">
        <v>5.7000000000000002E-2</v>
      </c>
      <c r="BF16">
        <v>15.6</v>
      </c>
      <c r="BG16">
        <v>3</v>
      </c>
    </row>
    <row r="17" spans="1:57" ht="15" customHeight="1" x14ac:dyDescent="0.25">
      <c r="A17" s="1" t="s">
        <v>41</v>
      </c>
      <c r="B17" t="s">
        <v>40</v>
      </c>
      <c r="C17" t="s">
        <v>39</v>
      </c>
      <c r="D17">
        <v>14</v>
      </c>
      <c r="E17">
        <v>40.5</v>
      </c>
      <c r="F17">
        <v>12.7</v>
      </c>
      <c r="K17">
        <v>0.94850000000000001</v>
      </c>
      <c r="L17">
        <v>0.156</v>
      </c>
      <c r="M17">
        <v>91.79</v>
      </c>
      <c r="N17">
        <v>9.1999999999999993</v>
      </c>
      <c r="O17">
        <v>1.232</v>
      </c>
      <c r="P17">
        <v>0.121</v>
      </c>
      <c r="Q17">
        <v>0.63500000000000001</v>
      </c>
      <c r="R17">
        <v>6.9000000000000006E-2</v>
      </c>
      <c r="S17">
        <v>1.32</v>
      </c>
      <c r="T17">
        <v>0.1</v>
      </c>
      <c r="U17">
        <v>0.89</v>
      </c>
      <c r="V17">
        <v>0.1</v>
      </c>
      <c r="W17">
        <v>0.42</v>
      </c>
      <c r="X17">
        <v>7.0000000000000007E-2</v>
      </c>
      <c r="AC17">
        <v>0.217</v>
      </c>
      <c r="AD17">
        <v>0.05</v>
      </c>
      <c r="AP17">
        <v>0.60919999999999996</v>
      </c>
      <c r="AQ17">
        <v>6.5000000000000002E-2</v>
      </c>
      <c r="AT17">
        <v>0.92</v>
      </c>
      <c r="AU17">
        <v>0.13</v>
      </c>
      <c r="AV17">
        <v>0.4</v>
      </c>
      <c r="AW17">
        <v>7.0000000000000007E-2</v>
      </c>
      <c r="BB17">
        <v>0.27400000000000002</v>
      </c>
      <c r="BC17">
        <v>0.08</v>
      </c>
    </row>
    <row r="18" spans="1:57" x14ac:dyDescent="0.25">
      <c r="A18" s="5" t="s">
        <v>43</v>
      </c>
      <c r="B18" t="s">
        <v>40</v>
      </c>
      <c r="C18" t="s">
        <v>19</v>
      </c>
      <c r="D18">
        <v>7</v>
      </c>
      <c r="K18">
        <f>66.463/60</f>
        <v>1.1077166666666665</v>
      </c>
      <c r="L18">
        <f>11.943/60</f>
        <v>0.19905</v>
      </c>
      <c r="M18">
        <v>97.2</v>
      </c>
      <c r="N18">
        <v>9.8840000000000003</v>
      </c>
      <c r="S18">
        <v>1.254</v>
      </c>
      <c r="T18">
        <v>0.11899999999999999</v>
      </c>
      <c r="Y18">
        <v>33.128999999999998</v>
      </c>
      <c r="Z18">
        <v>2.8180000000000001</v>
      </c>
      <c r="AA18">
        <v>33.442999999999998</v>
      </c>
      <c r="AB18">
        <v>4.0190000000000001</v>
      </c>
      <c r="AE18">
        <v>17.812999999999999</v>
      </c>
      <c r="AF18">
        <v>1.7589999999999999</v>
      </c>
      <c r="AX18">
        <v>33.442999999999998</v>
      </c>
      <c r="AY18">
        <v>4.0190000000000001</v>
      </c>
      <c r="AZ18">
        <v>33.128999999999998</v>
      </c>
      <c r="BA18">
        <v>2.8180000000000001</v>
      </c>
      <c r="BD18">
        <v>15.009</v>
      </c>
      <c r="BE18">
        <v>2.8620000000000001</v>
      </c>
    </row>
    <row r="19" spans="1:57" x14ac:dyDescent="0.25">
      <c r="A19" s="5" t="s">
        <v>48</v>
      </c>
      <c r="B19" t="s">
        <v>45</v>
      </c>
      <c r="C19" t="s">
        <v>44</v>
      </c>
      <c r="D19">
        <v>4</v>
      </c>
      <c r="E19">
        <v>42.25</v>
      </c>
      <c r="F19">
        <v>11.08</v>
      </c>
      <c r="G19">
        <v>1.8</v>
      </c>
      <c r="H19">
        <v>0.16300000000000001</v>
      </c>
      <c r="I19">
        <v>95.575000000000003</v>
      </c>
      <c r="J19">
        <v>32.94</v>
      </c>
      <c r="O19">
        <v>0.72</v>
      </c>
      <c r="P19">
        <v>0.06</v>
      </c>
      <c r="Q19">
        <v>0.34</v>
      </c>
      <c r="R19">
        <v>0.04</v>
      </c>
      <c r="Y19">
        <v>65.2</v>
      </c>
      <c r="Z19">
        <v>0.9</v>
      </c>
      <c r="AA19">
        <v>34.799999999999997</v>
      </c>
      <c r="AB19">
        <v>0.9</v>
      </c>
      <c r="AG19">
        <v>0.11</v>
      </c>
      <c r="AH19">
        <v>0.01</v>
      </c>
    </row>
    <row r="20" spans="1:57" x14ac:dyDescent="0.25">
      <c r="A20" s="5" t="s">
        <v>48</v>
      </c>
      <c r="B20" t="s">
        <v>46</v>
      </c>
      <c r="C20" t="s">
        <v>47</v>
      </c>
      <c r="D20">
        <v>3</v>
      </c>
      <c r="E20">
        <v>46</v>
      </c>
      <c r="F20">
        <v>12.53</v>
      </c>
      <c r="G20">
        <v>1.7</v>
      </c>
      <c r="H20">
        <v>6.0000000000000001E-3</v>
      </c>
      <c r="I20">
        <v>71.83</v>
      </c>
      <c r="J20">
        <v>17.149000000000001</v>
      </c>
      <c r="O20">
        <v>0.67</v>
      </c>
      <c r="P20">
        <v>0.09</v>
      </c>
      <c r="Q20">
        <v>0.34</v>
      </c>
      <c r="R20">
        <v>0.04</v>
      </c>
      <c r="Y20">
        <v>68.400000000000006</v>
      </c>
      <c r="Z20">
        <v>4.2</v>
      </c>
      <c r="AA20">
        <v>31.6</v>
      </c>
      <c r="AB20">
        <v>4.2</v>
      </c>
      <c r="AG20">
        <v>0.1</v>
      </c>
      <c r="AH20">
        <v>0.03</v>
      </c>
    </row>
    <row r="21" spans="1:57" x14ac:dyDescent="0.25">
      <c r="A21" s="5" t="s">
        <v>49</v>
      </c>
      <c r="B21" t="s">
        <v>50</v>
      </c>
      <c r="D21">
        <v>20</v>
      </c>
      <c r="K21">
        <v>0.8</v>
      </c>
      <c r="L21">
        <v>0.19</v>
      </c>
      <c r="S21">
        <v>1.36</v>
      </c>
      <c r="T21">
        <v>0.14000000000000001</v>
      </c>
    </row>
    <row r="22" spans="1:57" ht="15" customHeight="1" x14ac:dyDescent="0.25">
      <c r="A22" s="1" t="s">
        <v>51</v>
      </c>
      <c r="C22" t="s">
        <v>19</v>
      </c>
      <c r="D22">
        <v>8</v>
      </c>
      <c r="E22" s="7">
        <v>42.9166666666667</v>
      </c>
      <c r="F22" s="7">
        <v>2.809952550014561</v>
      </c>
      <c r="G22" s="7">
        <v>1.75</v>
      </c>
      <c r="H22" s="7">
        <v>7.0710678118654821E-2</v>
      </c>
      <c r="I22" s="7">
        <f>AVERAGE(88.6,80.5,86.4, 80, 82.3, 95.5, 77.3, 78.9)</f>
        <v>83.687499999999986</v>
      </c>
      <c r="J22" s="7">
        <f>STDEV(88.6,80.5,86.4, 80, 82.3, 95.5, 77.3, 78.9)</f>
        <v>6.0995169597974837</v>
      </c>
      <c r="K22">
        <v>1.4100000000000001</v>
      </c>
      <c r="L22">
        <v>0.10757057484009543</v>
      </c>
      <c r="O22">
        <v>1.19875</v>
      </c>
      <c r="P22">
        <v>0.17955798904134379</v>
      </c>
    </row>
    <row r="23" spans="1:57" ht="15" customHeight="1" x14ac:dyDescent="0.25">
      <c r="A23" s="5" t="s">
        <v>53</v>
      </c>
      <c r="B23" t="s">
        <v>52</v>
      </c>
      <c r="D23">
        <v>9</v>
      </c>
      <c r="E23" s="7">
        <v>50</v>
      </c>
      <c r="F23" s="7">
        <v>14</v>
      </c>
      <c r="G23" s="7">
        <v>1.82</v>
      </c>
      <c r="H23" s="7">
        <v>0.06</v>
      </c>
      <c r="I23" s="7">
        <v>86.4</v>
      </c>
      <c r="J23" s="7">
        <v>13.9</v>
      </c>
      <c r="K23" s="7">
        <v>1.25</v>
      </c>
      <c r="L23" s="7">
        <v>7.0000000000000007E-2</v>
      </c>
    </row>
    <row r="24" spans="1:57" ht="15" customHeight="1" x14ac:dyDescent="0.25">
      <c r="A24" s="1" t="s">
        <v>68</v>
      </c>
      <c r="B24" t="s">
        <v>31</v>
      </c>
      <c r="D24">
        <v>5</v>
      </c>
      <c r="I24" s="7">
        <v>92</v>
      </c>
      <c r="J24" s="7">
        <v>19.2</v>
      </c>
      <c r="K24" s="7">
        <v>0.97</v>
      </c>
      <c r="L24">
        <v>0.08</v>
      </c>
      <c r="M24">
        <v>92</v>
      </c>
      <c r="N24">
        <v>5</v>
      </c>
      <c r="O24">
        <v>1.27</v>
      </c>
      <c r="P24">
        <v>7.0000000000000007E-2</v>
      </c>
    </row>
    <row r="25" spans="1:57" ht="15" customHeight="1" x14ac:dyDescent="0.25">
      <c r="A25" s="1" t="s">
        <v>69</v>
      </c>
      <c r="B25" t="s">
        <v>70</v>
      </c>
      <c r="C25" t="s">
        <v>19</v>
      </c>
      <c r="D25">
        <v>7</v>
      </c>
      <c r="E25">
        <v>49</v>
      </c>
      <c r="F25">
        <v>17</v>
      </c>
      <c r="G25">
        <v>1.75</v>
      </c>
      <c r="H25">
        <v>0.08</v>
      </c>
      <c r="I25" s="7">
        <v>85</v>
      </c>
      <c r="J25" s="7">
        <v>15</v>
      </c>
      <c r="K25" s="7">
        <v>1.42</v>
      </c>
      <c r="L25" s="7">
        <v>0.02</v>
      </c>
      <c r="O25">
        <v>0.73</v>
      </c>
      <c r="P25">
        <v>0.05</v>
      </c>
    </row>
    <row r="26" spans="1:57" x14ac:dyDescent="0.25">
      <c r="A26" s="5" t="s">
        <v>77</v>
      </c>
      <c r="B26" t="s">
        <v>78</v>
      </c>
      <c r="C26" t="s">
        <v>19</v>
      </c>
      <c r="D26">
        <v>13</v>
      </c>
      <c r="E26">
        <v>63</v>
      </c>
      <c r="G26">
        <v>1.71</v>
      </c>
      <c r="I26">
        <v>71</v>
      </c>
      <c r="K26" s="7">
        <v>0.75</v>
      </c>
      <c r="L26" s="7">
        <v>0.15</v>
      </c>
      <c r="M26" s="7">
        <v>87</v>
      </c>
      <c r="N26" s="7">
        <v>7</v>
      </c>
      <c r="O26" s="7">
        <v>1.02</v>
      </c>
      <c r="P26" s="7">
        <v>0.13</v>
      </c>
    </row>
    <row r="27" spans="1:57" x14ac:dyDescent="0.25">
      <c r="A27" s="5" t="s">
        <v>77</v>
      </c>
      <c r="B27" t="s">
        <v>72</v>
      </c>
      <c r="C27" t="s">
        <v>19</v>
      </c>
      <c r="D27">
        <v>14</v>
      </c>
      <c r="E27">
        <v>29</v>
      </c>
      <c r="G27">
        <v>1.77</v>
      </c>
      <c r="I27">
        <v>80</v>
      </c>
      <c r="K27" s="7">
        <v>1.18</v>
      </c>
      <c r="L27" s="7">
        <v>0.17</v>
      </c>
      <c r="M27" s="7">
        <v>99</v>
      </c>
      <c r="N27" s="7">
        <v>9</v>
      </c>
      <c r="O27" s="7">
        <v>1.44</v>
      </c>
      <c r="P27" s="7">
        <v>0.16</v>
      </c>
    </row>
    <row r="28" spans="1:57" x14ac:dyDescent="0.25">
      <c r="A28" s="5" t="s">
        <v>77</v>
      </c>
      <c r="B28" t="s">
        <v>79</v>
      </c>
      <c r="C28" t="s">
        <v>19</v>
      </c>
      <c r="D28">
        <v>15</v>
      </c>
      <c r="E28">
        <v>60</v>
      </c>
      <c r="G28">
        <v>1.69</v>
      </c>
      <c r="I28">
        <v>79</v>
      </c>
      <c r="K28" s="7">
        <v>0.9</v>
      </c>
      <c r="L28" s="7">
        <v>0.17</v>
      </c>
      <c r="M28" s="7">
        <v>98</v>
      </c>
      <c r="N28" s="7">
        <v>13</v>
      </c>
      <c r="O28" s="7">
        <v>1.1000000000000001</v>
      </c>
      <c r="P28" s="7">
        <v>0.16</v>
      </c>
    </row>
    <row r="29" spans="1:57" x14ac:dyDescent="0.25">
      <c r="A29" s="5" t="s">
        <v>80</v>
      </c>
      <c r="B29" t="s">
        <v>78</v>
      </c>
      <c r="C29" t="s">
        <v>19</v>
      </c>
      <c r="D29">
        <v>3</v>
      </c>
      <c r="E29">
        <v>64</v>
      </c>
      <c r="F29">
        <v>5.3</v>
      </c>
      <c r="K29" s="7">
        <v>0.75</v>
      </c>
      <c r="L29" s="7">
        <v>0.13</v>
      </c>
      <c r="M29" s="7">
        <v>82.4</v>
      </c>
      <c r="N29" s="7">
        <v>6</v>
      </c>
      <c r="O29" s="7">
        <v>1.1000000000000001</v>
      </c>
      <c r="P29" s="7">
        <v>0.01</v>
      </c>
      <c r="Y29">
        <v>32.4</v>
      </c>
      <c r="Z29">
        <v>4</v>
      </c>
      <c r="AX29">
        <v>33.799999999999997</v>
      </c>
      <c r="AY29">
        <v>3.1</v>
      </c>
    </row>
    <row r="30" spans="1:57" x14ac:dyDescent="0.25">
      <c r="A30" s="5" t="s">
        <v>80</v>
      </c>
      <c r="B30" t="s">
        <v>72</v>
      </c>
      <c r="C30" t="s">
        <v>19</v>
      </c>
      <c r="D30">
        <v>3</v>
      </c>
      <c r="E30">
        <v>39.299999999999997</v>
      </c>
      <c r="F30">
        <v>9.9</v>
      </c>
      <c r="K30" s="7">
        <v>1.07</v>
      </c>
      <c r="L30" s="7">
        <v>0.08</v>
      </c>
      <c r="M30" s="7">
        <v>94.7</v>
      </c>
      <c r="N30" s="7">
        <v>4.9000000000000004</v>
      </c>
      <c r="O30" s="7">
        <v>1.4</v>
      </c>
      <c r="P30" s="7">
        <v>0.1</v>
      </c>
      <c r="Y30">
        <v>36.4</v>
      </c>
      <c r="Z30">
        <v>2</v>
      </c>
      <c r="AX30">
        <v>39.1</v>
      </c>
      <c r="AY30">
        <v>3.3</v>
      </c>
    </row>
    <row r="31" spans="1:57" x14ac:dyDescent="0.25">
      <c r="A31" s="5" t="s">
        <v>81</v>
      </c>
      <c r="B31" t="s">
        <v>82</v>
      </c>
      <c r="C31" t="s">
        <v>19</v>
      </c>
      <c r="D31">
        <v>7</v>
      </c>
      <c r="E31">
        <v>62.1</v>
      </c>
      <c r="F31">
        <v>8.2346538366541893</v>
      </c>
      <c r="G31">
        <v>1.78</v>
      </c>
      <c r="H31">
        <v>0.13</v>
      </c>
      <c r="I31">
        <v>83.4</v>
      </c>
      <c r="J31">
        <v>12.541360144964891</v>
      </c>
      <c r="K31" s="7">
        <v>1.06</v>
      </c>
      <c r="L31" s="7">
        <v>0.17</v>
      </c>
      <c r="M31" s="7">
        <v>101.4</v>
      </c>
      <c r="N31" s="7">
        <v>7.9</v>
      </c>
      <c r="O31" s="7">
        <v>1.25</v>
      </c>
      <c r="P31" s="7">
        <v>0.16</v>
      </c>
    </row>
    <row r="32" spans="1:57" x14ac:dyDescent="0.25">
      <c r="A32" s="5" t="s">
        <v>81</v>
      </c>
      <c r="B32" t="s">
        <v>83</v>
      </c>
      <c r="C32" t="s">
        <v>19</v>
      </c>
      <c r="D32">
        <v>7</v>
      </c>
      <c r="E32">
        <v>62.1</v>
      </c>
      <c r="F32">
        <v>8.2346538366541893</v>
      </c>
      <c r="G32">
        <v>1.78</v>
      </c>
      <c r="H32">
        <v>0.13</v>
      </c>
      <c r="I32">
        <v>83.4</v>
      </c>
      <c r="J32">
        <v>12.541360144964891</v>
      </c>
      <c r="K32" s="7">
        <v>1.19</v>
      </c>
      <c r="L32" s="7">
        <v>0.21</v>
      </c>
      <c r="M32" s="7">
        <v>106</v>
      </c>
      <c r="N32" s="7">
        <v>6.5</v>
      </c>
      <c r="O32" s="7">
        <v>1.35</v>
      </c>
      <c r="P32" s="7">
        <v>0.19</v>
      </c>
    </row>
    <row r="33" spans="1:51" x14ac:dyDescent="0.25">
      <c r="A33" s="5" t="s">
        <v>81</v>
      </c>
      <c r="B33" t="s">
        <v>84</v>
      </c>
      <c r="C33" t="s">
        <v>19</v>
      </c>
      <c r="D33">
        <v>7</v>
      </c>
      <c r="E33">
        <v>62.1</v>
      </c>
      <c r="F33">
        <v>8.2346538366541893</v>
      </c>
      <c r="G33">
        <v>1.78</v>
      </c>
      <c r="H33">
        <v>0.13</v>
      </c>
      <c r="I33">
        <v>83.4</v>
      </c>
      <c r="J33">
        <v>12.541360144964891</v>
      </c>
      <c r="K33" s="7">
        <v>1.08</v>
      </c>
      <c r="L33" s="7">
        <v>0.22</v>
      </c>
      <c r="M33" s="7">
        <v>101.7</v>
      </c>
      <c r="N33" s="7">
        <v>11.3</v>
      </c>
      <c r="O33" s="7">
        <v>1.27</v>
      </c>
      <c r="P33" s="7">
        <v>0.17</v>
      </c>
    </row>
    <row r="34" spans="1:51" x14ac:dyDescent="0.25">
      <c r="A34" s="5" t="s">
        <v>81</v>
      </c>
      <c r="B34" t="s">
        <v>85</v>
      </c>
      <c r="C34" t="s">
        <v>19</v>
      </c>
      <c r="D34">
        <v>7</v>
      </c>
      <c r="E34">
        <v>62.1</v>
      </c>
      <c r="F34">
        <v>8.2346538366541893</v>
      </c>
      <c r="G34">
        <v>1.78</v>
      </c>
      <c r="H34">
        <v>0.13</v>
      </c>
      <c r="I34">
        <v>83.4</v>
      </c>
      <c r="J34">
        <v>12.541360144964891</v>
      </c>
      <c r="K34" s="7">
        <v>1.08</v>
      </c>
      <c r="L34" s="7">
        <v>0.13</v>
      </c>
      <c r="M34" s="7">
        <v>103.1</v>
      </c>
      <c r="N34" s="7">
        <v>5.6</v>
      </c>
      <c r="O34" s="7">
        <v>1.25</v>
      </c>
      <c r="P34" s="7">
        <v>0.13</v>
      </c>
    </row>
    <row r="35" spans="1:51" x14ac:dyDescent="0.25">
      <c r="A35" s="5" t="s">
        <v>81</v>
      </c>
      <c r="B35" t="s">
        <v>86</v>
      </c>
      <c r="C35" t="s">
        <v>19</v>
      </c>
      <c r="D35">
        <v>7</v>
      </c>
      <c r="E35">
        <v>62.1</v>
      </c>
      <c r="F35">
        <v>8.2346538366541893</v>
      </c>
      <c r="G35">
        <v>1.78</v>
      </c>
      <c r="H35">
        <v>0.13</v>
      </c>
      <c r="I35">
        <v>83.4</v>
      </c>
      <c r="J35">
        <v>12.541360144964891</v>
      </c>
      <c r="K35" s="7">
        <v>1.1299999999999999</v>
      </c>
      <c r="L35" s="7">
        <v>0.19</v>
      </c>
      <c r="M35" s="7">
        <v>105.1</v>
      </c>
      <c r="N35" s="7">
        <v>7.8</v>
      </c>
      <c r="O35" s="7">
        <v>1.28</v>
      </c>
      <c r="P35" s="7">
        <v>0.15</v>
      </c>
    </row>
    <row r="36" spans="1:51" x14ac:dyDescent="0.25">
      <c r="A36" s="5" t="s">
        <v>93</v>
      </c>
      <c r="B36" t="s">
        <v>95</v>
      </c>
      <c r="C36" t="s">
        <v>94</v>
      </c>
      <c r="D36">
        <v>8</v>
      </c>
      <c r="E36">
        <v>13.1</v>
      </c>
      <c r="F36">
        <v>3.1</v>
      </c>
      <c r="K36" s="7">
        <v>1.04</v>
      </c>
      <c r="L36" s="7">
        <v>0.16</v>
      </c>
      <c r="M36" s="7">
        <v>50.8</v>
      </c>
      <c r="N36" s="7">
        <v>5.5</v>
      </c>
      <c r="O36" s="7">
        <v>1.23</v>
      </c>
      <c r="P36" s="7">
        <v>0.19</v>
      </c>
      <c r="S36">
        <v>1.19</v>
      </c>
      <c r="T36">
        <v>0.13</v>
      </c>
    </row>
    <row r="37" spans="1:51" x14ac:dyDescent="0.25">
      <c r="A37" s="5" t="s">
        <v>93</v>
      </c>
      <c r="B37" t="s">
        <v>96</v>
      </c>
      <c r="C37" t="s">
        <v>94</v>
      </c>
      <c r="D37">
        <v>8</v>
      </c>
      <c r="E37">
        <v>13.1</v>
      </c>
      <c r="F37">
        <v>3.1</v>
      </c>
      <c r="K37" s="7">
        <v>1.1000000000000001</v>
      </c>
      <c r="L37" s="7">
        <v>0.14000000000000001</v>
      </c>
      <c r="M37" s="7">
        <v>52.4</v>
      </c>
      <c r="N37" s="7">
        <v>10.6</v>
      </c>
      <c r="O37" s="7">
        <v>1.1000000000000001</v>
      </c>
      <c r="P37" s="7">
        <v>0.14000000000000001</v>
      </c>
      <c r="S37">
        <v>1.19</v>
      </c>
      <c r="T37">
        <v>0.23</v>
      </c>
    </row>
    <row r="38" spans="1:51" x14ac:dyDescent="0.25">
      <c r="A38" t="s">
        <v>97</v>
      </c>
      <c r="B38" t="s">
        <v>78</v>
      </c>
      <c r="C38" t="s">
        <v>19</v>
      </c>
      <c r="D38">
        <v>10</v>
      </c>
      <c r="E38">
        <v>62.3</v>
      </c>
      <c r="F38">
        <v>6.9</v>
      </c>
      <c r="G38">
        <v>1.8</v>
      </c>
      <c r="H38">
        <v>0.08</v>
      </c>
      <c r="I38">
        <v>90.7</v>
      </c>
      <c r="J38">
        <v>15.5</v>
      </c>
      <c r="K38" s="7">
        <v>1.05</v>
      </c>
      <c r="L38" s="7">
        <v>0.18</v>
      </c>
      <c r="M38" s="7">
        <v>104.9</v>
      </c>
      <c r="N38" s="7">
        <v>8.9</v>
      </c>
      <c r="O38" s="7">
        <v>1.21</v>
      </c>
      <c r="P38" s="7">
        <v>0.17</v>
      </c>
      <c r="Y38">
        <v>63.3</v>
      </c>
      <c r="Z38">
        <v>2.6</v>
      </c>
      <c r="AE38">
        <v>15.7</v>
      </c>
      <c r="AF38">
        <v>2.8</v>
      </c>
    </row>
    <row r="39" spans="1:51" x14ac:dyDescent="0.25">
      <c r="A39" t="s">
        <v>98</v>
      </c>
      <c r="C39" t="s">
        <v>19</v>
      </c>
      <c r="D39">
        <v>5</v>
      </c>
      <c r="E39">
        <v>27</v>
      </c>
      <c r="F39">
        <v>12.7</v>
      </c>
      <c r="G39">
        <v>1.76</v>
      </c>
      <c r="H39">
        <v>0.05</v>
      </c>
      <c r="I39">
        <v>70.3</v>
      </c>
      <c r="J39">
        <v>3.8</v>
      </c>
      <c r="K39" s="7">
        <v>1.27</v>
      </c>
      <c r="L39" s="7">
        <v>0.22</v>
      </c>
      <c r="M39" s="7">
        <v>108</v>
      </c>
      <c r="N39" s="7">
        <v>110</v>
      </c>
      <c r="O39" s="7">
        <v>1.2</v>
      </c>
      <c r="Q39">
        <v>0.62</v>
      </c>
      <c r="R39">
        <v>0.08</v>
      </c>
      <c r="Y39">
        <v>58.75</v>
      </c>
      <c r="Z39">
        <v>2.66</v>
      </c>
      <c r="AJ39">
        <v>1.28</v>
      </c>
      <c r="AK39">
        <v>0.22</v>
      </c>
      <c r="AL39">
        <v>108</v>
      </c>
      <c r="AM39">
        <v>12</v>
      </c>
      <c r="AP39">
        <v>0.73</v>
      </c>
      <c r="AQ39">
        <v>0.15</v>
      </c>
      <c r="AX39">
        <v>62.93</v>
      </c>
      <c r="AY39">
        <v>2.92</v>
      </c>
    </row>
    <row r="40" spans="1:51" x14ac:dyDescent="0.25">
      <c r="A40" s="5" t="s">
        <v>108</v>
      </c>
      <c r="B40" t="s">
        <v>31</v>
      </c>
      <c r="C40" t="s">
        <v>109</v>
      </c>
      <c r="D40">
        <v>15</v>
      </c>
      <c r="E40">
        <v>58.1</v>
      </c>
      <c r="F40">
        <v>6.7</v>
      </c>
      <c r="G40">
        <v>1.74</v>
      </c>
      <c r="H40">
        <v>7.0000000000000007E-2</v>
      </c>
      <c r="I40">
        <v>91.6</v>
      </c>
      <c r="J40">
        <v>23</v>
      </c>
      <c r="K40" s="7">
        <v>1.04</v>
      </c>
      <c r="L40" s="7">
        <v>0.15</v>
      </c>
      <c r="M40" s="7">
        <v>104</v>
      </c>
      <c r="N40" s="7">
        <v>9.1999999999999993</v>
      </c>
      <c r="Q40">
        <v>0.63</v>
      </c>
      <c r="R40">
        <v>0.08</v>
      </c>
      <c r="S40">
        <v>1.1599999999999999</v>
      </c>
      <c r="T40">
        <v>0.1</v>
      </c>
      <c r="AP40">
        <v>0.56999999999999995</v>
      </c>
      <c r="AQ40">
        <v>0.06</v>
      </c>
      <c r="AR40">
        <v>1.1599999999999999</v>
      </c>
      <c r="AS40">
        <v>0.1</v>
      </c>
    </row>
    <row r="41" spans="1:51" x14ac:dyDescent="0.25">
      <c r="A41" s="5" t="s">
        <v>108</v>
      </c>
      <c r="B41" t="s">
        <v>110</v>
      </c>
      <c r="C41" t="s">
        <v>109</v>
      </c>
      <c r="D41">
        <v>15</v>
      </c>
      <c r="E41">
        <v>58.1</v>
      </c>
      <c r="F41">
        <v>6.7</v>
      </c>
      <c r="G41">
        <v>1.74</v>
      </c>
      <c r="H41">
        <v>7.0000000000000007E-2</v>
      </c>
      <c r="I41">
        <v>91.6</v>
      </c>
      <c r="J41">
        <v>23</v>
      </c>
      <c r="K41" s="7">
        <v>1.03</v>
      </c>
      <c r="L41" s="7">
        <v>0.15</v>
      </c>
      <c r="M41" s="7">
        <v>103.7</v>
      </c>
      <c r="N41" s="7">
        <v>8.6</v>
      </c>
      <c r="Q41">
        <v>0.63</v>
      </c>
      <c r="R41">
        <v>0.08</v>
      </c>
      <c r="S41">
        <v>1.17</v>
      </c>
      <c r="T41">
        <v>0.1</v>
      </c>
      <c r="AP41">
        <v>0.56999999999999995</v>
      </c>
      <c r="AQ41">
        <v>0.06</v>
      </c>
      <c r="AR41">
        <v>1.17</v>
      </c>
      <c r="AS41">
        <v>0.1</v>
      </c>
    </row>
    <row r="42" spans="1:51" x14ac:dyDescent="0.25">
      <c r="A42" s="5" t="s">
        <v>108</v>
      </c>
      <c r="B42" t="s">
        <v>111</v>
      </c>
      <c r="C42" t="s">
        <v>109</v>
      </c>
      <c r="D42">
        <v>15</v>
      </c>
      <c r="E42">
        <v>58.1</v>
      </c>
      <c r="F42">
        <v>6.7</v>
      </c>
      <c r="G42">
        <v>1.74</v>
      </c>
      <c r="H42">
        <v>7.0000000000000007E-2</v>
      </c>
      <c r="I42">
        <v>91.6</v>
      </c>
      <c r="J42">
        <v>23</v>
      </c>
      <c r="K42" s="7">
        <v>1.02</v>
      </c>
      <c r="L42" s="7">
        <v>0.15</v>
      </c>
      <c r="M42" s="7">
        <v>102.8</v>
      </c>
      <c r="N42" s="7">
        <v>9.6999999999999993</v>
      </c>
      <c r="Q42">
        <v>0.62</v>
      </c>
      <c r="R42">
        <v>0.08</v>
      </c>
      <c r="S42">
        <v>1.17</v>
      </c>
      <c r="T42">
        <v>0.12</v>
      </c>
      <c r="AP42">
        <v>0.56999999999999995</v>
      </c>
      <c r="AQ42">
        <v>0.06</v>
      </c>
      <c r="AR42">
        <v>1.18</v>
      </c>
      <c r="AS42">
        <v>0.12</v>
      </c>
    </row>
    <row r="43" spans="1:51" x14ac:dyDescent="0.25">
      <c r="A43" s="5" t="s">
        <v>108</v>
      </c>
      <c r="B43" t="s">
        <v>112</v>
      </c>
      <c r="C43" t="s">
        <v>109</v>
      </c>
      <c r="D43">
        <v>15</v>
      </c>
      <c r="E43">
        <v>58.1</v>
      </c>
      <c r="F43">
        <v>6.7</v>
      </c>
      <c r="G43">
        <v>1.74</v>
      </c>
      <c r="H43">
        <v>7.0000000000000007E-2</v>
      </c>
      <c r="I43">
        <v>91.6</v>
      </c>
      <c r="J43">
        <v>23</v>
      </c>
      <c r="K43" s="7">
        <v>1.02</v>
      </c>
      <c r="L43" s="7">
        <v>0.15</v>
      </c>
      <c r="M43" s="7">
        <v>103.3</v>
      </c>
      <c r="N43" s="7">
        <v>6.7</v>
      </c>
      <c r="Q43">
        <v>0.62</v>
      </c>
      <c r="R43">
        <v>0.08</v>
      </c>
      <c r="S43">
        <v>1.17</v>
      </c>
      <c r="T43">
        <v>0.08</v>
      </c>
      <c r="AP43">
        <v>0.56999999999999995</v>
      </c>
      <c r="AQ43">
        <v>0.08</v>
      </c>
      <c r="AR43">
        <v>1.17</v>
      </c>
      <c r="AS43">
        <v>0.08</v>
      </c>
    </row>
    <row r="44" spans="1:51" x14ac:dyDescent="0.25">
      <c r="A44" t="s">
        <v>113</v>
      </c>
      <c r="C44" t="s">
        <v>19</v>
      </c>
      <c r="D44">
        <v>8</v>
      </c>
      <c r="E44">
        <v>49.4</v>
      </c>
      <c r="F44">
        <v>9.4</v>
      </c>
      <c r="G44">
        <v>1.75</v>
      </c>
      <c r="H44">
        <v>0.64</v>
      </c>
      <c r="I44">
        <v>82.6</v>
      </c>
      <c r="J44">
        <v>16.600000000000001</v>
      </c>
      <c r="K44" s="7">
        <v>1.1299999999999999</v>
      </c>
      <c r="L44" s="7">
        <v>0.23</v>
      </c>
      <c r="Q44">
        <v>0.67</v>
      </c>
      <c r="R44">
        <v>0.1</v>
      </c>
      <c r="U44">
        <v>0.77</v>
      </c>
      <c r="V44">
        <v>0.08</v>
      </c>
      <c r="W44">
        <v>0.43</v>
      </c>
      <c r="X44">
        <v>0.05</v>
      </c>
      <c r="AP44">
        <v>0.63</v>
      </c>
      <c r="AQ44">
        <v>7.0000000000000007E-2</v>
      </c>
      <c r="AT44">
        <v>0.78</v>
      </c>
      <c r="AU44">
        <v>0.09</v>
      </c>
      <c r="AV44">
        <v>0.41</v>
      </c>
      <c r="AW44">
        <v>0.04</v>
      </c>
    </row>
    <row r="45" spans="1:51" x14ac:dyDescent="0.25">
      <c r="A45" t="s">
        <v>114</v>
      </c>
      <c r="B45" t="s">
        <v>116</v>
      </c>
      <c r="C45" t="s">
        <v>117</v>
      </c>
      <c r="D45">
        <v>5</v>
      </c>
      <c r="E45">
        <v>57</v>
      </c>
      <c r="F45">
        <v>21</v>
      </c>
      <c r="G45">
        <v>1.7</v>
      </c>
      <c r="H45">
        <v>0.16</v>
      </c>
      <c r="I45">
        <v>74</v>
      </c>
      <c r="J45">
        <v>19</v>
      </c>
      <c r="K45" s="7">
        <v>1.07</v>
      </c>
      <c r="L45" s="7">
        <v>0.02</v>
      </c>
      <c r="M45" s="7">
        <v>106</v>
      </c>
      <c r="N45" s="7">
        <v>8</v>
      </c>
      <c r="Y45">
        <v>66</v>
      </c>
      <c r="Z45">
        <v>3</v>
      </c>
    </row>
    <row r="46" spans="1:51" x14ac:dyDescent="0.25">
      <c r="A46" t="s">
        <v>114</v>
      </c>
      <c r="B46" t="s">
        <v>115</v>
      </c>
      <c r="C46" t="s">
        <v>19</v>
      </c>
      <c r="D46">
        <v>6</v>
      </c>
      <c r="E46">
        <v>56</v>
      </c>
      <c r="F46">
        <v>13</v>
      </c>
      <c r="G46">
        <v>1.78</v>
      </c>
      <c r="H46">
        <v>0.12</v>
      </c>
      <c r="I46">
        <v>78</v>
      </c>
      <c r="J46">
        <v>13</v>
      </c>
      <c r="K46" s="7">
        <v>1.19</v>
      </c>
      <c r="L46" s="7">
        <v>0.35</v>
      </c>
      <c r="M46" s="7">
        <v>106</v>
      </c>
      <c r="N46" s="7">
        <v>9</v>
      </c>
      <c r="Y46">
        <v>65</v>
      </c>
      <c r="Z46">
        <v>4</v>
      </c>
    </row>
    <row r="47" spans="1:51" x14ac:dyDescent="0.25">
      <c r="A47" t="s">
        <v>123</v>
      </c>
      <c r="B47" t="s">
        <v>124</v>
      </c>
      <c r="C47" t="s">
        <v>19</v>
      </c>
      <c r="D47">
        <v>7</v>
      </c>
      <c r="E47">
        <v>35.200000000000003</v>
      </c>
      <c r="F47">
        <v>13.5</v>
      </c>
      <c r="I47">
        <v>94.5</v>
      </c>
      <c r="J47">
        <v>17.899999999999999</v>
      </c>
      <c r="K47" s="7">
        <v>1.19</v>
      </c>
      <c r="L47" s="7">
        <v>0.27</v>
      </c>
      <c r="Q47">
        <v>0.68</v>
      </c>
      <c r="S47">
        <v>1.22</v>
      </c>
      <c r="AC47">
        <v>0.21</v>
      </c>
      <c r="AP47">
        <v>0.66</v>
      </c>
    </row>
    <row r="48" spans="1:51" x14ac:dyDescent="0.25">
      <c r="A48" t="s">
        <v>123</v>
      </c>
      <c r="B48" t="s">
        <v>125</v>
      </c>
      <c r="C48" t="s">
        <v>19</v>
      </c>
      <c r="D48">
        <v>7</v>
      </c>
      <c r="E48">
        <v>35.200000000000003</v>
      </c>
      <c r="F48">
        <v>13.5</v>
      </c>
      <c r="I48">
        <v>94.5</v>
      </c>
      <c r="J48">
        <v>17.899999999999999</v>
      </c>
      <c r="K48" s="7">
        <v>1.27</v>
      </c>
      <c r="L48" s="7">
        <v>0.28999999999999998</v>
      </c>
      <c r="Q48">
        <v>0.66</v>
      </c>
      <c r="S48">
        <v>1.24</v>
      </c>
      <c r="AC48">
        <v>0.21</v>
      </c>
      <c r="AP48">
        <v>0.68</v>
      </c>
    </row>
    <row r="49" spans="1:57" x14ac:dyDescent="0.25">
      <c r="A49" t="s">
        <v>126</v>
      </c>
      <c r="B49" t="s">
        <v>128</v>
      </c>
      <c r="C49" t="s">
        <v>127</v>
      </c>
      <c r="D49">
        <v>7</v>
      </c>
      <c r="E49">
        <v>43.857142857142854</v>
      </c>
      <c r="F49">
        <v>11.437199124327767</v>
      </c>
      <c r="G49">
        <v>1.6171428571428572</v>
      </c>
      <c r="H49">
        <v>6.0198085715486252E-2</v>
      </c>
      <c r="I49">
        <v>64.428571428571431</v>
      </c>
      <c r="J49">
        <v>9.6920438652388494</v>
      </c>
      <c r="K49">
        <v>1.2741428571428572</v>
      </c>
      <c r="L49">
        <v>0.27160414121255488</v>
      </c>
      <c r="Q49">
        <v>0.70285714285714285</v>
      </c>
      <c r="R49">
        <v>7.3576329009241825E-2</v>
      </c>
      <c r="Y49">
        <v>65.371428571428581</v>
      </c>
      <c r="Z49">
        <v>3.0510731913618527</v>
      </c>
    </row>
    <row r="50" spans="1:57" x14ac:dyDescent="0.25">
      <c r="A50" s="5" t="s">
        <v>132</v>
      </c>
      <c r="B50" t="s">
        <v>128</v>
      </c>
      <c r="C50" t="s">
        <v>134</v>
      </c>
      <c r="D50">
        <v>1</v>
      </c>
      <c r="E50">
        <v>33</v>
      </c>
      <c r="G50">
        <v>1.73</v>
      </c>
      <c r="I50">
        <v>52</v>
      </c>
      <c r="K50">
        <v>1.32</v>
      </c>
      <c r="L50">
        <v>0.02</v>
      </c>
      <c r="M50">
        <v>118</v>
      </c>
      <c r="N50">
        <v>2</v>
      </c>
      <c r="Q50">
        <v>0.76739999999999997</v>
      </c>
      <c r="R50">
        <v>1E-3</v>
      </c>
      <c r="U50">
        <v>0.32</v>
      </c>
      <c r="V50">
        <v>2.9999999999999997E-4</v>
      </c>
      <c r="W50">
        <v>0.41</v>
      </c>
      <c r="X50">
        <v>2.0000000000000001E-4</v>
      </c>
      <c r="AC50">
        <v>0.3</v>
      </c>
      <c r="AD50">
        <v>0.02</v>
      </c>
      <c r="AP50">
        <v>0.6</v>
      </c>
      <c r="AQ50">
        <v>8.0000000000000002E-3</v>
      </c>
      <c r="AT50">
        <v>0.41</v>
      </c>
      <c r="AU50">
        <v>2.0000000000000001E-4</v>
      </c>
      <c r="AV50">
        <v>0.31</v>
      </c>
      <c r="AW50">
        <v>4.0000000000000002E-4</v>
      </c>
    </row>
    <row r="51" spans="1:57" x14ac:dyDescent="0.25">
      <c r="A51" s="5" t="s">
        <v>132</v>
      </c>
      <c r="B51" t="s">
        <v>133</v>
      </c>
      <c r="C51" t="s">
        <v>134</v>
      </c>
      <c r="D51">
        <v>1</v>
      </c>
      <c r="E51">
        <v>33</v>
      </c>
      <c r="G51">
        <v>1.73</v>
      </c>
      <c r="I51">
        <v>53</v>
      </c>
      <c r="K51">
        <v>1.34</v>
      </c>
      <c r="L51">
        <v>0.03</v>
      </c>
      <c r="M51">
        <v>118.4</v>
      </c>
      <c r="N51">
        <v>1.5</v>
      </c>
      <c r="Q51">
        <v>0.76600000000000001</v>
      </c>
      <c r="R51">
        <v>5.0000000000000001E-4</v>
      </c>
      <c r="U51">
        <v>0.32</v>
      </c>
      <c r="V51">
        <v>2.0000000000000001E-4</v>
      </c>
      <c r="W51">
        <v>0.42</v>
      </c>
      <c r="X51">
        <v>2.0000000000000001E-4</v>
      </c>
      <c r="AC51">
        <v>0.28999999999999998</v>
      </c>
      <c r="AD51">
        <v>0.01</v>
      </c>
      <c r="AP51">
        <v>0.62</v>
      </c>
      <c r="AQ51">
        <v>6.9999999999999999E-4</v>
      </c>
      <c r="AT51">
        <v>0.41</v>
      </c>
      <c r="AU51">
        <v>2.0000000000000001E-4</v>
      </c>
      <c r="AV51">
        <v>0.31</v>
      </c>
      <c r="AW51">
        <v>2.0000000000000001E-4</v>
      </c>
    </row>
    <row r="52" spans="1:57" x14ac:dyDescent="0.25">
      <c r="A52" s="5" t="s">
        <v>135</v>
      </c>
      <c r="B52" t="s">
        <v>137</v>
      </c>
      <c r="C52" t="s">
        <v>136</v>
      </c>
      <c r="D52">
        <v>3</v>
      </c>
      <c r="E52">
        <v>65.099999999999994</v>
      </c>
      <c r="K52">
        <v>1.17</v>
      </c>
    </row>
    <row r="53" spans="1:57" x14ac:dyDescent="0.25">
      <c r="A53" s="5" t="s">
        <v>135</v>
      </c>
      <c r="B53" t="s">
        <v>138</v>
      </c>
      <c r="C53" t="s">
        <v>136</v>
      </c>
      <c r="D53">
        <v>5</v>
      </c>
      <c r="E53">
        <v>65.099999999999994</v>
      </c>
      <c r="K53">
        <v>0.89</v>
      </c>
    </row>
    <row r="54" spans="1:57" x14ac:dyDescent="0.25">
      <c r="A54" s="5" t="s">
        <v>135</v>
      </c>
      <c r="B54" t="s">
        <v>139</v>
      </c>
      <c r="C54" t="s">
        <v>136</v>
      </c>
      <c r="D54">
        <v>6</v>
      </c>
      <c r="E54">
        <v>65.099999999999994</v>
      </c>
      <c r="K54">
        <v>0.59</v>
      </c>
    </row>
    <row r="55" spans="1:57" x14ac:dyDescent="0.25">
      <c r="A55" s="5" t="s">
        <v>135</v>
      </c>
      <c r="B55" t="s">
        <v>140</v>
      </c>
      <c r="C55" t="s">
        <v>136</v>
      </c>
      <c r="D55">
        <v>5</v>
      </c>
      <c r="E55">
        <v>65.099999999999994</v>
      </c>
      <c r="K55">
        <v>0.16</v>
      </c>
    </row>
    <row r="56" spans="1:57" x14ac:dyDescent="0.25">
      <c r="A56" t="s">
        <v>141</v>
      </c>
      <c r="B56" t="s">
        <v>142</v>
      </c>
      <c r="C56" t="s">
        <v>143</v>
      </c>
      <c r="D56">
        <v>11</v>
      </c>
      <c r="E56">
        <v>42.5</v>
      </c>
      <c r="F56">
        <v>13.1</v>
      </c>
      <c r="G56">
        <v>1.71</v>
      </c>
      <c r="H56">
        <v>0.09</v>
      </c>
      <c r="I56">
        <v>80.3</v>
      </c>
      <c r="J56">
        <v>14.3</v>
      </c>
      <c r="K56">
        <v>1.44</v>
      </c>
      <c r="L56">
        <v>0.18</v>
      </c>
      <c r="M56">
        <v>108.31</v>
      </c>
      <c r="N56">
        <v>8.3800000000000008</v>
      </c>
      <c r="Q56">
        <v>0.82</v>
      </c>
      <c r="R56">
        <v>0.12</v>
      </c>
      <c r="U56">
        <v>0.66</v>
      </c>
      <c r="V56">
        <v>0.06</v>
      </c>
      <c r="W56">
        <v>0.44</v>
      </c>
      <c r="X56">
        <v>0.02</v>
      </c>
      <c r="AP56">
        <v>0.79</v>
      </c>
      <c r="AQ56">
        <v>0.12</v>
      </c>
      <c r="AT56">
        <v>0.69</v>
      </c>
      <c r="AU56">
        <v>0.06</v>
      </c>
      <c r="AV56">
        <v>0.42</v>
      </c>
      <c r="AW56">
        <v>0.02</v>
      </c>
    </row>
    <row r="57" spans="1:57" x14ac:dyDescent="0.25">
      <c r="A57" t="s">
        <v>141</v>
      </c>
      <c r="B57" t="s">
        <v>125</v>
      </c>
      <c r="C57" t="s">
        <v>143</v>
      </c>
      <c r="D57">
        <v>11</v>
      </c>
      <c r="E57">
        <v>42.5</v>
      </c>
      <c r="F57">
        <v>13.1</v>
      </c>
      <c r="G57">
        <v>1.71</v>
      </c>
      <c r="H57">
        <v>0.09</v>
      </c>
      <c r="I57">
        <v>80.3</v>
      </c>
      <c r="J57">
        <v>14.3</v>
      </c>
      <c r="K57">
        <v>1.43</v>
      </c>
      <c r="L57">
        <v>0.2</v>
      </c>
      <c r="M57">
        <v>106.26</v>
      </c>
      <c r="N57">
        <v>7.8</v>
      </c>
      <c r="Q57">
        <v>0.77</v>
      </c>
      <c r="R57">
        <v>0.12</v>
      </c>
      <c r="U57">
        <v>0.65</v>
      </c>
      <c r="V57">
        <v>0.05</v>
      </c>
      <c r="W57">
        <v>0.44</v>
      </c>
      <c r="X57">
        <v>0.02</v>
      </c>
      <c r="AP57">
        <v>0.77</v>
      </c>
      <c r="AQ57">
        <v>0.11</v>
      </c>
      <c r="AT57">
        <v>0.68</v>
      </c>
      <c r="AU57">
        <v>0.06</v>
      </c>
      <c r="AV57">
        <v>0.43</v>
      </c>
      <c r="AW57">
        <v>0.02</v>
      </c>
    </row>
    <row r="58" spans="1:57" x14ac:dyDescent="0.25">
      <c r="A58" s="5" t="s">
        <v>148</v>
      </c>
      <c r="C58" t="s">
        <v>19</v>
      </c>
      <c r="D58">
        <v>6</v>
      </c>
      <c r="E58">
        <v>53</v>
      </c>
      <c r="F58">
        <v>8.8000000000000007</v>
      </c>
      <c r="G58">
        <v>1.7</v>
      </c>
      <c r="H58">
        <v>0.03</v>
      </c>
      <c r="I58">
        <v>75</v>
      </c>
      <c r="J58">
        <v>4.7</v>
      </c>
      <c r="K58">
        <v>1.1299999999999999</v>
      </c>
      <c r="L58">
        <v>0.21</v>
      </c>
      <c r="M58">
        <v>115</v>
      </c>
      <c r="N58">
        <v>3</v>
      </c>
      <c r="Q58">
        <v>0.68</v>
      </c>
      <c r="R58">
        <v>0.03</v>
      </c>
      <c r="U58">
        <v>0.69</v>
      </c>
      <c r="V58">
        <v>0.15</v>
      </c>
      <c r="AP58">
        <v>0.6</v>
      </c>
      <c r="AQ58">
        <v>0.03</v>
      </c>
      <c r="AT58">
        <v>0.73</v>
      </c>
      <c r="AU58">
        <v>0.12</v>
      </c>
    </row>
    <row r="59" spans="1:57" x14ac:dyDescent="0.25">
      <c r="A59" s="5" t="s">
        <v>149</v>
      </c>
      <c r="C59" t="s">
        <v>19</v>
      </c>
      <c r="D59">
        <v>18</v>
      </c>
      <c r="E59">
        <v>55</v>
      </c>
      <c r="F59">
        <v>9.5</v>
      </c>
      <c r="G59">
        <v>1.83</v>
      </c>
      <c r="H59">
        <v>0.05</v>
      </c>
      <c r="I59">
        <v>90.3</v>
      </c>
      <c r="J59">
        <v>14.73</v>
      </c>
      <c r="K59">
        <v>1.17</v>
      </c>
      <c r="L59">
        <v>0.13</v>
      </c>
      <c r="M59">
        <f>1.7*60</f>
        <v>102</v>
      </c>
      <c r="N59">
        <f>0.18*60</f>
        <v>10.799999999999999</v>
      </c>
      <c r="Q59">
        <v>0.68</v>
      </c>
      <c r="R59">
        <v>7.0000000000000007E-2</v>
      </c>
      <c r="S59">
        <v>1.2</v>
      </c>
      <c r="T59">
        <v>0.1</v>
      </c>
      <c r="Y59">
        <v>65.5</v>
      </c>
      <c r="Z59">
        <v>3.1</v>
      </c>
      <c r="AE59">
        <v>15.6</v>
      </c>
      <c r="AF59">
        <v>1.9</v>
      </c>
      <c r="AL59">
        <f>1.68*60</f>
        <v>100.8</v>
      </c>
      <c r="AM59">
        <f>0.15*60</f>
        <v>9</v>
      </c>
      <c r="AP59">
        <v>0.7</v>
      </c>
      <c r="AQ59">
        <v>7.0000000000000007E-2</v>
      </c>
      <c r="AX59">
        <v>67.7</v>
      </c>
      <c r="AY59">
        <v>2.9</v>
      </c>
      <c r="BD59">
        <v>17.399999999999999</v>
      </c>
      <c r="BE59">
        <v>4.2</v>
      </c>
    </row>
    <row r="60" spans="1:57" x14ac:dyDescent="0.25">
      <c r="A60" s="5" t="s">
        <v>153</v>
      </c>
      <c r="B60" t="s">
        <v>150</v>
      </c>
      <c r="C60" t="s">
        <v>19</v>
      </c>
      <c r="D60">
        <v>7</v>
      </c>
      <c r="E60" t="s">
        <v>152</v>
      </c>
      <c r="F60">
        <v>12</v>
      </c>
      <c r="G60">
        <v>1.85</v>
      </c>
      <c r="H60">
        <v>0.05</v>
      </c>
      <c r="I60">
        <v>80.900000000000006</v>
      </c>
      <c r="J60">
        <v>9.9</v>
      </c>
      <c r="K60">
        <v>1.1200000000000001</v>
      </c>
      <c r="L60">
        <v>0.05</v>
      </c>
      <c r="O60">
        <v>1.41</v>
      </c>
      <c r="P60">
        <v>0.06</v>
      </c>
      <c r="S60">
        <v>1.26</v>
      </c>
      <c r="T60">
        <v>0.05</v>
      </c>
    </row>
    <row r="61" spans="1:57" x14ac:dyDescent="0.25">
      <c r="A61" s="5" t="s">
        <v>153</v>
      </c>
      <c r="B61" t="s">
        <v>151</v>
      </c>
      <c r="C61" t="s">
        <v>19</v>
      </c>
      <c r="D61">
        <v>7</v>
      </c>
      <c r="E61" t="s">
        <v>152</v>
      </c>
      <c r="F61">
        <v>12</v>
      </c>
      <c r="G61">
        <v>1.85</v>
      </c>
      <c r="H61">
        <v>0.05</v>
      </c>
      <c r="I61">
        <v>80.900000000000006</v>
      </c>
      <c r="J61">
        <v>9.9</v>
      </c>
      <c r="K61">
        <v>1.1299999999999999</v>
      </c>
      <c r="L61">
        <v>0.05</v>
      </c>
      <c r="O61">
        <v>1.41</v>
      </c>
      <c r="P61">
        <v>0.05</v>
      </c>
      <c r="S61">
        <v>1.25</v>
      </c>
      <c r="T61">
        <v>7.0000000000000007E-2</v>
      </c>
    </row>
    <row r="62" spans="1:57" x14ac:dyDescent="0.25">
      <c r="A62" s="5" t="s">
        <v>155</v>
      </c>
      <c r="C62" t="s">
        <v>154</v>
      </c>
      <c r="D62">
        <v>19</v>
      </c>
      <c r="E62">
        <v>52.8</v>
      </c>
      <c r="F62">
        <v>17.600000000000001</v>
      </c>
      <c r="G62">
        <v>1.72</v>
      </c>
      <c r="H62">
        <v>7.8E-2</v>
      </c>
      <c r="I62">
        <v>77.400000000000006</v>
      </c>
      <c r="J62">
        <v>15.5</v>
      </c>
      <c r="K62">
        <v>0.91</v>
      </c>
      <c r="L62">
        <v>2.7E-2</v>
      </c>
      <c r="M62">
        <v>98.3</v>
      </c>
      <c r="N62">
        <v>13.7</v>
      </c>
      <c r="Q62">
        <v>0.56899999999999995</v>
      </c>
      <c r="R62">
        <v>0.11899999999999999</v>
      </c>
      <c r="Y62">
        <v>64.5</v>
      </c>
      <c r="Z62">
        <v>3.8</v>
      </c>
      <c r="AE62">
        <v>14.5</v>
      </c>
      <c r="AF62">
        <v>3.7</v>
      </c>
    </row>
    <row r="63" spans="1:57" x14ac:dyDescent="0.25">
      <c r="A63" s="5" t="s">
        <v>156</v>
      </c>
      <c r="C63" t="s">
        <v>19</v>
      </c>
      <c r="D63">
        <v>11</v>
      </c>
      <c r="E63">
        <v>46</v>
      </c>
      <c r="F63">
        <v>9</v>
      </c>
      <c r="G63">
        <v>1.81</v>
      </c>
      <c r="H63">
        <v>0.09</v>
      </c>
      <c r="I63">
        <v>89</v>
      </c>
      <c r="J63">
        <v>11</v>
      </c>
      <c r="K63">
        <v>1.35</v>
      </c>
      <c r="L63">
        <v>0.13</v>
      </c>
      <c r="M63">
        <f>1.76*60</f>
        <v>105.6</v>
      </c>
      <c r="N63">
        <f>0.09*60</f>
        <v>5.3999999999999995</v>
      </c>
      <c r="Q63">
        <v>0.77</v>
      </c>
      <c r="R63">
        <v>7.0000000000000007E-2</v>
      </c>
    </row>
    <row r="64" spans="1:57" s="5" customFormat="1" x14ac:dyDescent="0.25">
      <c r="A64" s="5" t="s">
        <v>166</v>
      </c>
      <c r="C64" s="5" t="s">
        <v>167</v>
      </c>
      <c r="D64" s="5">
        <v>5</v>
      </c>
      <c r="E64" s="5">
        <v>46.2</v>
      </c>
      <c r="F64" s="5">
        <v>6.94</v>
      </c>
      <c r="K64" s="5">
        <v>0.89600000000000002</v>
      </c>
      <c r="L64" s="5">
        <v>0.16200000000000001</v>
      </c>
      <c r="M64" s="5">
        <v>91.55</v>
      </c>
      <c r="N64" s="5">
        <v>8.25</v>
      </c>
      <c r="Q64" s="5">
        <v>0.61</v>
      </c>
      <c r="R64" s="5">
        <v>9.1999999999999998E-2</v>
      </c>
      <c r="AG64" s="5">
        <v>0.16400000000000001</v>
      </c>
      <c r="AH64" s="5">
        <v>0.03</v>
      </c>
      <c r="AP64" s="5">
        <v>0.55800000000000005</v>
      </c>
      <c r="AQ64" s="5">
        <v>6.7000000000000004E-2</v>
      </c>
    </row>
    <row r="76" spans="2:59" ht="15" customHeight="1" x14ac:dyDescent="0.25">
      <c r="B76" s="9" t="s">
        <v>17</v>
      </c>
      <c r="D76">
        <f>AVERAGE(D6:D75)</f>
        <v>8.3389830508474585</v>
      </c>
      <c r="E76">
        <f t="shared" ref="E76:AH76" si="0">AVERAGE(E6:E75)</f>
        <v>49.053774250440895</v>
      </c>
      <c r="F76">
        <f t="shared" si="0"/>
        <v>9.9460961056002901</v>
      </c>
      <c r="G76">
        <f t="shared" si="0"/>
        <v>1.7576623376623375</v>
      </c>
      <c r="H76">
        <f t="shared" si="0"/>
        <v>8.7366891380362577E-2</v>
      </c>
      <c r="I76">
        <f t="shared" si="0"/>
        <v>83.827256838905782</v>
      </c>
      <c r="J76">
        <f t="shared" si="0"/>
        <v>15.152130769508794</v>
      </c>
      <c r="K76">
        <f t="shared" si="0"/>
        <v>1.0966909438775512</v>
      </c>
      <c r="L76">
        <f t="shared" si="0"/>
        <v>0.1602415009497305</v>
      </c>
      <c r="M76">
        <f t="shared" si="0"/>
        <v>99.154146341463445</v>
      </c>
      <c r="N76">
        <f t="shared" si="0"/>
        <v>11.816926829268292</v>
      </c>
      <c r="O76">
        <f t="shared" si="0"/>
        <v>1.2008365384615387</v>
      </c>
      <c r="P76">
        <f t="shared" si="0"/>
        <v>0.12310231956165373</v>
      </c>
      <c r="Q76">
        <f t="shared" si="0"/>
        <v>0.65318509316770179</v>
      </c>
      <c r="R76">
        <f t="shared" si="0"/>
        <v>7.0479825190916293E-2</v>
      </c>
      <c r="S76">
        <f t="shared" si="0"/>
        <v>1.2214117647058824</v>
      </c>
      <c r="T76">
        <f t="shared" si="0"/>
        <v>0.11126666666666669</v>
      </c>
      <c r="U76">
        <f t="shared" si="0"/>
        <v>0.63211111111111107</v>
      </c>
      <c r="V76">
        <f t="shared" si="0"/>
        <v>6.0633333333333331E-2</v>
      </c>
      <c r="W76">
        <f t="shared" si="0"/>
        <v>0.43362499999999998</v>
      </c>
      <c r="X76">
        <f t="shared" si="0"/>
        <v>3.0425000000000001E-2</v>
      </c>
      <c r="Y76">
        <f t="shared" si="0"/>
        <v>57.761361904761905</v>
      </c>
      <c r="Z76">
        <f t="shared" si="0"/>
        <v>2.7846048794241236</v>
      </c>
      <c r="AA76">
        <f t="shared" si="0"/>
        <v>35.514599999999994</v>
      </c>
      <c r="AB76">
        <f t="shared" si="0"/>
        <v>2.4718000000000004</v>
      </c>
      <c r="AC76">
        <f t="shared" si="0"/>
        <v>0.22516666666666665</v>
      </c>
      <c r="AD76">
        <f t="shared" si="0"/>
        <v>2.6749999999999999E-2</v>
      </c>
      <c r="AE76">
        <f t="shared" si="0"/>
        <v>14.423833333333333</v>
      </c>
      <c r="AF76">
        <f t="shared" si="0"/>
        <v>2.5181666666666671</v>
      </c>
      <c r="AG76">
        <f t="shared" si="0"/>
        <v>3.9184999999999999</v>
      </c>
      <c r="AH76">
        <f t="shared" si="0"/>
        <v>0.8424999999999998</v>
      </c>
      <c r="AJ76">
        <f t="shared" ref="AJ76:BG76" si="1">AVERAGE(AJ6:AJ75)</f>
        <v>1.2025000000000001</v>
      </c>
      <c r="AK76">
        <f t="shared" si="1"/>
        <v>0.20850000000000002</v>
      </c>
      <c r="AL76">
        <f t="shared" si="1"/>
        <v>104.4</v>
      </c>
      <c r="AM76">
        <f t="shared" si="1"/>
        <v>10.5</v>
      </c>
      <c r="AN76">
        <f t="shared" si="1"/>
        <v>1.0029999999999999</v>
      </c>
      <c r="AO76">
        <f t="shared" si="1"/>
        <v>0.1525</v>
      </c>
      <c r="AP76">
        <f t="shared" si="1"/>
        <v>0.64501176470588217</v>
      </c>
      <c r="AQ76">
        <f t="shared" si="1"/>
        <v>6.7180000000000004E-2</v>
      </c>
      <c r="AR76">
        <f t="shared" si="1"/>
        <v>1.1105714285714285</v>
      </c>
      <c r="AS76">
        <f t="shared" si="1"/>
        <v>9.1571428571428554E-2</v>
      </c>
      <c r="AT76">
        <f t="shared" si="1"/>
        <v>0.63811111111111118</v>
      </c>
      <c r="AU76">
        <f t="shared" si="1"/>
        <v>5.7944444444444437E-2</v>
      </c>
      <c r="AV76">
        <f t="shared" si="1"/>
        <v>0.38700000000000001</v>
      </c>
      <c r="AW76">
        <f t="shared" si="1"/>
        <v>2.6085714285714288E-2</v>
      </c>
      <c r="AX76">
        <f t="shared" si="1"/>
        <v>49.918833333333339</v>
      </c>
      <c r="AY76">
        <f t="shared" si="1"/>
        <v>2.8798333333333335</v>
      </c>
      <c r="AZ76">
        <f t="shared" si="1"/>
        <v>35.564499999999995</v>
      </c>
      <c r="BA76">
        <f t="shared" si="1"/>
        <v>1.9239999999999999</v>
      </c>
      <c r="BB76">
        <f t="shared" si="1"/>
        <v>0.20100000000000001</v>
      </c>
      <c r="BC76">
        <f t="shared" si="1"/>
        <v>5.1000000000000004E-2</v>
      </c>
      <c r="BD76">
        <f t="shared" si="1"/>
        <v>14.503</v>
      </c>
      <c r="BE76">
        <f t="shared" si="1"/>
        <v>2.8573333333333331</v>
      </c>
      <c r="BF76">
        <f t="shared" si="1"/>
        <v>15.6</v>
      </c>
      <c r="BG76">
        <f t="shared" si="1"/>
        <v>3</v>
      </c>
    </row>
    <row r="77" spans="2:59" ht="15" customHeight="1" x14ac:dyDescent="0.25">
      <c r="B77" s="9" t="s">
        <v>18</v>
      </c>
      <c r="D77">
        <f>STDEV(D6:D71)</f>
        <v>4.4513080971294094</v>
      </c>
      <c r="E77">
        <f t="shared" ref="E77:AH77" si="2">STDEV(E6:E71)</f>
        <v>12.451187163112781</v>
      </c>
      <c r="F77">
        <f t="shared" si="2"/>
        <v>3.9629032569175839</v>
      </c>
      <c r="G77">
        <f t="shared" si="2"/>
        <v>4.7585350001838077E-2</v>
      </c>
      <c r="H77">
        <f t="shared" si="2"/>
        <v>9.9320480059906915E-2</v>
      </c>
      <c r="I77">
        <f t="shared" si="2"/>
        <v>11.373396024696076</v>
      </c>
      <c r="J77">
        <f t="shared" si="2"/>
        <v>5.6663893987905496</v>
      </c>
      <c r="K77">
        <f t="shared" si="2"/>
        <v>0.21455209656315427</v>
      </c>
      <c r="L77">
        <f t="shared" si="2"/>
        <v>7.5331233531060318E-2</v>
      </c>
      <c r="M77">
        <f t="shared" si="2"/>
        <v>13.116377353448076</v>
      </c>
      <c r="N77">
        <f t="shared" si="2"/>
        <v>17.202978382231144</v>
      </c>
      <c r="O77">
        <f t="shared" si="2"/>
        <v>0.21136625726813249</v>
      </c>
      <c r="P77">
        <f t="shared" si="2"/>
        <v>5.7704904612492128E-2</v>
      </c>
      <c r="Q77">
        <f t="shared" si="2"/>
        <v>0.1178508893640647</v>
      </c>
      <c r="R77">
        <f t="shared" si="2"/>
        <v>3.3845387612414568E-2</v>
      </c>
      <c r="S77">
        <f t="shared" si="2"/>
        <v>7.3238530521448755E-2</v>
      </c>
      <c r="T77">
        <f t="shared" si="2"/>
        <v>4.22212990709439E-2</v>
      </c>
      <c r="U77">
        <f t="shared" si="2"/>
        <v>0.19135859298999605</v>
      </c>
      <c r="V77">
        <f t="shared" si="2"/>
        <v>4.6716645855626245E-2</v>
      </c>
      <c r="W77">
        <f t="shared" si="2"/>
        <v>1.8669589482058019E-2</v>
      </c>
      <c r="X77">
        <f t="shared" si="2"/>
        <v>2.4621810888490133E-2</v>
      </c>
      <c r="Y77">
        <f t="shared" si="2"/>
        <v>12.608318620419368</v>
      </c>
      <c r="Z77">
        <f t="shared" si="2"/>
        <v>1.0018913043894759</v>
      </c>
      <c r="AA77">
        <f t="shared" si="2"/>
        <v>3.5189871838357116</v>
      </c>
      <c r="AB77">
        <f t="shared" si="2"/>
        <v>1.5867407475703139</v>
      </c>
      <c r="AC77">
        <f t="shared" si="2"/>
        <v>6.4132415100841653E-2</v>
      </c>
      <c r="AD77">
        <f t="shared" si="2"/>
        <v>1.6997548842896934E-2</v>
      </c>
      <c r="AE77">
        <f t="shared" si="2"/>
        <v>2.5727052234305239</v>
      </c>
      <c r="AF77">
        <f t="shared" si="2"/>
        <v>0.72795615710471417</v>
      </c>
      <c r="AG77">
        <f t="shared" si="2"/>
        <v>7.5877187392961973</v>
      </c>
      <c r="AH77">
        <f t="shared" si="2"/>
        <v>1.6383604609486886</v>
      </c>
      <c r="AJ77">
        <f t="shared" ref="AJ77:BG77" si="3">STDEV(AJ6:AJ71)</f>
        <v>0.10960155108391488</v>
      </c>
      <c r="AK77">
        <f t="shared" si="3"/>
        <v>1.6263455967290587E-2</v>
      </c>
      <c r="AL77">
        <f t="shared" si="3"/>
        <v>5.0911688245431437</v>
      </c>
      <c r="AM77">
        <f t="shared" si="3"/>
        <v>2.1213203435596424</v>
      </c>
      <c r="AN77">
        <f t="shared" si="3"/>
        <v>0.44406305858515216</v>
      </c>
      <c r="AO77">
        <f t="shared" si="3"/>
        <v>0.12657211383239203</v>
      </c>
      <c r="AP77">
        <f t="shared" si="3"/>
        <v>7.634200909683643E-2</v>
      </c>
      <c r="AQ77">
        <f t="shared" si="3"/>
        <v>3.8941534931961057E-2</v>
      </c>
      <c r="AR77">
        <f t="shared" si="3"/>
        <v>0.16240572356791863</v>
      </c>
      <c r="AS77">
        <f t="shared" si="3"/>
        <v>1.9423843962658827E-2</v>
      </c>
      <c r="AT77">
        <f t="shared" si="3"/>
        <v>0.18575282261949888</v>
      </c>
      <c r="AU77">
        <f t="shared" si="3"/>
        <v>4.776146750025357E-2</v>
      </c>
      <c r="AV77">
        <f t="shared" si="3"/>
        <v>5.3631458430041745E-2</v>
      </c>
      <c r="AW77">
        <f t="shared" si="3"/>
        <v>2.4361679510481789E-2</v>
      </c>
      <c r="AX77">
        <f t="shared" si="3"/>
        <v>16.081487622936692</v>
      </c>
      <c r="AY77">
        <f t="shared" si="3"/>
        <v>0.99093095958632071</v>
      </c>
      <c r="AZ77">
        <f t="shared" si="3"/>
        <v>3.4443171311596745</v>
      </c>
      <c r="BA77">
        <f t="shared" si="3"/>
        <v>1.2643069247615473</v>
      </c>
      <c r="BB77">
        <f t="shared" si="3"/>
        <v>0.10323759005323595</v>
      </c>
      <c r="BC77">
        <f t="shared" si="3"/>
        <v>4.101219330881975E-2</v>
      </c>
      <c r="BD77">
        <f t="shared" si="3"/>
        <v>3.180334416378245</v>
      </c>
      <c r="BE77">
        <f t="shared" si="3"/>
        <v>1.3450060718574228</v>
      </c>
      <c r="BF77" t="e">
        <f t="shared" si="3"/>
        <v>#DIV/0!</v>
      </c>
      <c r="BG77" t="e">
        <f t="shared" si="3"/>
        <v>#DIV/0!</v>
      </c>
    </row>
    <row r="78" spans="2:59" ht="15" customHeight="1" x14ac:dyDescent="0.25">
      <c r="B78" s="9" t="s">
        <v>54</v>
      </c>
      <c r="D78">
        <f>MAX(D6:D71)</f>
        <v>20</v>
      </c>
      <c r="E78">
        <f t="shared" ref="E78:AH78" si="4">MAX(E6:E71)</f>
        <v>65.099999999999994</v>
      </c>
      <c r="F78">
        <f t="shared" si="4"/>
        <v>21</v>
      </c>
      <c r="G78">
        <f t="shared" si="4"/>
        <v>1.85</v>
      </c>
      <c r="H78">
        <f t="shared" si="4"/>
        <v>0.64</v>
      </c>
      <c r="I78">
        <f t="shared" si="4"/>
        <v>100.55</v>
      </c>
      <c r="J78">
        <f t="shared" si="4"/>
        <v>32.94</v>
      </c>
      <c r="K78">
        <f t="shared" si="4"/>
        <v>1.44</v>
      </c>
      <c r="L78">
        <f t="shared" si="4"/>
        <v>0.35</v>
      </c>
      <c r="M78">
        <f t="shared" si="4"/>
        <v>118.4</v>
      </c>
      <c r="N78">
        <f t="shared" si="4"/>
        <v>110</v>
      </c>
      <c r="O78">
        <f t="shared" si="4"/>
        <v>1.44</v>
      </c>
      <c r="P78">
        <f t="shared" si="4"/>
        <v>0.24199999999999999</v>
      </c>
      <c r="Q78">
        <f t="shared" si="4"/>
        <v>0.82</v>
      </c>
      <c r="R78">
        <f t="shared" si="4"/>
        <v>0.12</v>
      </c>
      <c r="S78">
        <f t="shared" si="4"/>
        <v>1.36</v>
      </c>
      <c r="T78">
        <f t="shared" si="4"/>
        <v>0.23</v>
      </c>
      <c r="U78">
        <f t="shared" si="4"/>
        <v>0.89</v>
      </c>
      <c r="V78">
        <f t="shared" si="4"/>
        <v>0.15</v>
      </c>
      <c r="W78">
        <f t="shared" si="4"/>
        <v>0.47099999999999997</v>
      </c>
      <c r="X78">
        <f t="shared" si="4"/>
        <v>7.0000000000000007E-2</v>
      </c>
      <c r="Y78">
        <f t="shared" si="4"/>
        <v>68.400000000000006</v>
      </c>
      <c r="Z78">
        <f t="shared" si="4"/>
        <v>4.2</v>
      </c>
      <c r="AA78">
        <f t="shared" si="4"/>
        <v>40.729999999999997</v>
      </c>
      <c r="AB78">
        <f t="shared" si="4"/>
        <v>4.2</v>
      </c>
      <c r="AC78">
        <f t="shared" si="4"/>
        <v>0.3</v>
      </c>
      <c r="AD78">
        <f t="shared" si="4"/>
        <v>0.05</v>
      </c>
      <c r="AE78">
        <f t="shared" si="4"/>
        <v>17.812999999999999</v>
      </c>
      <c r="AF78">
        <f t="shared" si="4"/>
        <v>3.7</v>
      </c>
      <c r="AG78">
        <f t="shared" si="4"/>
        <v>15.3</v>
      </c>
      <c r="AH78">
        <f t="shared" si="4"/>
        <v>3.3</v>
      </c>
      <c r="AJ78">
        <f t="shared" ref="AJ78:BG78" si="5">MAX(AJ6:AJ71)</f>
        <v>1.28</v>
      </c>
      <c r="AK78">
        <f t="shared" si="5"/>
        <v>0.22</v>
      </c>
      <c r="AL78">
        <f t="shared" si="5"/>
        <v>108</v>
      </c>
      <c r="AM78">
        <f t="shared" si="5"/>
        <v>12</v>
      </c>
      <c r="AN78">
        <f t="shared" si="5"/>
        <v>1.3169999999999999</v>
      </c>
      <c r="AO78">
        <f t="shared" si="5"/>
        <v>0.24199999999999999</v>
      </c>
      <c r="AP78">
        <f t="shared" si="5"/>
        <v>0.79</v>
      </c>
      <c r="AQ78">
        <f t="shared" si="5"/>
        <v>0.15</v>
      </c>
      <c r="AR78">
        <f t="shared" si="5"/>
        <v>1.2</v>
      </c>
      <c r="AS78">
        <f t="shared" si="5"/>
        <v>0.12</v>
      </c>
      <c r="AT78">
        <f t="shared" si="5"/>
        <v>0.92</v>
      </c>
      <c r="AU78">
        <f t="shared" si="5"/>
        <v>0.13</v>
      </c>
      <c r="AV78">
        <f t="shared" si="5"/>
        <v>0.43</v>
      </c>
      <c r="AW78">
        <f t="shared" si="5"/>
        <v>7.0000000000000007E-2</v>
      </c>
      <c r="AX78">
        <f t="shared" si="5"/>
        <v>67.7</v>
      </c>
      <c r="AY78">
        <f t="shared" si="5"/>
        <v>4.0190000000000001</v>
      </c>
      <c r="AZ78">
        <f t="shared" si="5"/>
        <v>38</v>
      </c>
      <c r="BA78">
        <f t="shared" si="5"/>
        <v>2.8180000000000001</v>
      </c>
      <c r="BB78">
        <f t="shared" si="5"/>
        <v>0.27400000000000002</v>
      </c>
      <c r="BC78">
        <f t="shared" si="5"/>
        <v>0.08</v>
      </c>
      <c r="BD78">
        <f t="shared" si="5"/>
        <v>17.399999999999999</v>
      </c>
      <c r="BE78">
        <f t="shared" si="5"/>
        <v>4.2</v>
      </c>
      <c r="BF78">
        <f t="shared" si="5"/>
        <v>15.6</v>
      </c>
      <c r="BG78">
        <f t="shared" si="5"/>
        <v>3</v>
      </c>
    </row>
    <row r="79" spans="2:59" x14ac:dyDescent="0.25">
      <c r="B79" s="9" t="s">
        <v>55</v>
      </c>
      <c r="D79">
        <f>MIN(D6:D71)</f>
        <v>1</v>
      </c>
      <c r="E79">
        <f t="shared" ref="E79:AH79" si="6">MIN(E6:E71)</f>
        <v>13.1</v>
      </c>
      <c r="F79">
        <f t="shared" si="6"/>
        <v>2.809952550014561</v>
      </c>
      <c r="G79">
        <f t="shared" si="6"/>
        <v>1.6171428571428572</v>
      </c>
      <c r="H79">
        <f t="shared" si="6"/>
        <v>6.0000000000000001E-3</v>
      </c>
      <c r="I79">
        <f t="shared" si="6"/>
        <v>52</v>
      </c>
      <c r="J79">
        <f t="shared" si="6"/>
        <v>3.8</v>
      </c>
      <c r="K79">
        <f t="shared" si="6"/>
        <v>0.16</v>
      </c>
      <c r="L79">
        <f t="shared" si="6"/>
        <v>0.02</v>
      </c>
      <c r="M79">
        <f t="shared" si="6"/>
        <v>50.8</v>
      </c>
      <c r="N79">
        <f t="shared" si="6"/>
        <v>1.5</v>
      </c>
      <c r="O79">
        <f t="shared" si="6"/>
        <v>0.67</v>
      </c>
      <c r="P79">
        <f t="shared" si="6"/>
        <v>0.01</v>
      </c>
      <c r="Q79">
        <f t="shared" si="6"/>
        <v>0.34</v>
      </c>
      <c r="R79">
        <f t="shared" si="6"/>
        <v>5.0000000000000001E-4</v>
      </c>
      <c r="S79">
        <f t="shared" si="6"/>
        <v>1.1000000000000001</v>
      </c>
      <c r="T79">
        <f t="shared" si="6"/>
        <v>0.05</v>
      </c>
      <c r="U79">
        <f t="shared" si="6"/>
        <v>0.32</v>
      </c>
      <c r="V79">
        <f t="shared" si="6"/>
        <v>2.0000000000000001E-4</v>
      </c>
      <c r="W79">
        <f t="shared" si="6"/>
        <v>0.41</v>
      </c>
      <c r="X79">
        <f t="shared" si="6"/>
        <v>2.0000000000000001E-4</v>
      </c>
      <c r="Y79">
        <f t="shared" si="6"/>
        <v>32.4</v>
      </c>
      <c r="Z79">
        <f t="shared" si="6"/>
        <v>0.9</v>
      </c>
      <c r="AA79">
        <f t="shared" si="6"/>
        <v>31.6</v>
      </c>
      <c r="AB79">
        <f t="shared" si="6"/>
        <v>0.9</v>
      </c>
      <c r="AC79">
        <f t="shared" si="6"/>
        <v>0.124</v>
      </c>
      <c r="AD79">
        <f t="shared" si="6"/>
        <v>0.01</v>
      </c>
      <c r="AE79">
        <f t="shared" si="6"/>
        <v>10.73</v>
      </c>
      <c r="AF79">
        <f t="shared" si="6"/>
        <v>1.7589999999999999</v>
      </c>
      <c r="AG79">
        <f t="shared" si="6"/>
        <v>0.1</v>
      </c>
      <c r="AH79">
        <f t="shared" si="6"/>
        <v>0.01</v>
      </c>
      <c r="AJ79">
        <f t="shared" ref="AJ79:BG79" si="7">MIN(AJ6:AJ71)</f>
        <v>1.125</v>
      </c>
      <c r="AK79">
        <f t="shared" si="7"/>
        <v>0.19700000000000001</v>
      </c>
      <c r="AL79">
        <f t="shared" si="7"/>
        <v>100.8</v>
      </c>
      <c r="AM79">
        <f t="shared" si="7"/>
        <v>9</v>
      </c>
      <c r="AN79">
        <f t="shared" si="7"/>
        <v>0.68899999999999995</v>
      </c>
      <c r="AO79">
        <f t="shared" si="7"/>
        <v>6.3E-2</v>
      </c>
      <c r="AP79">
        <f t="shared" si="7"/>
        <v>0.55800000000000005</v>
      </c>
      <c r="AQ79">
        <f t="shared" si="7"/>
        <v>6.9999999999999999E-4</v>
      </c>
      <c r="AR79">
        <f t="shared" si="7"/>
        <v>0.74399999999999999</v>
      </c>
      <c r="AS79">
        <f t="shared" si="7"/>
        <v>0.06</v>
      </c>
      <c r="AT79">
        <f t="shared" si="7"/>
        <v>0.40699999999999997</v>
      </c>
      <c r="AU79">
        <f t="shared" si="7"/>
        <v>2.0000000000000001E-4</v>
      </c>
      <c r="AV79">
        <f t="shared" si="7"/>
        <v>0.31</v>
      </c>
      <c r="AW79">
        <f t="shared" si="7"/>
        <v>2.0000000000000001E-4</v>
      </c>
      <c r="AX79">
        <f t="shared" si="7"/>
        <v>33.442999999999998</v>
      </c>
      <c r="AY79">
        <f t="shared" si="7"/>
        <v>1.04</v>
      </c>
      <c r="AZ79">
        <f t="shared" si="7"/>
        <v>33.128999999999998</v>
      </c>
      <c r="BA79">
        <f t="shared" si="7"/>
        <v>1.03</v>
      </c>
      <c r="BB79">
        <f t="shared" si="7"/>
        <v>0.128</v>
      </c>
      <c r="BC79">
        <f t="shared" si="7"/>
        <v>2.1999999999999999E-2</v>
      </c>
      <c r="BD79">
        <f t="shared" si="7"/>
        <v>11.1</v>
      </c>
      <c r="BE79">
        <f t="shared" si="7"/>
        <v>1.51</v>
      </c>
      <c r="BF79">
        <f t="shared" si="7"/>
        <v>15.6</v>
      </c>
      <c r="BG79">
        <f t="shared" si="7"/>
        <v>3</v>
      </c>
    </row>
    <row r="80" spans="2:59" x14ac:dyDescent="0.25">
      <c r="B80" s="9" t="s">
        <v>56</v>
      </c>
      <c r="D80">
        <f>COUNT(D6:D71)</f>
        <v>59</v>
      </c>
      <c r="E80">
        <f t="shared" ref="E80:AH80" si="8">COUNT(E6:E71)</f>
        <v>54</v>
      </c>
      <c r="F80">
        <f t="shared" si="8"/>
        <v>46</v>
      </c>
      <c r="G80">
        <f t="shared" si="8"/>
        <v>44</v>
      </c>
      <c r="H80">
        <f t="shared" si="8"/>
        <v>39</v>
      </c>
      <c r="I80">
        <f t="shared" si="8"/>
        <v>47</v>
      </c>
      <c r="J80">
        <f t="shared" si="8"/>
        <v>41</v>
      </c>
      <c r="K80">
        <f t="shared" si="8"/>
        <v>56</v>
      </c>
      <c r="L80">
        <f t="shared" si="8"/>
        <v>52</v>
      </c>
      <c r="M80">
        <f t="shared" si="8"/>
        <v>41</v>
      </c>
      <c r="N80">
        <f t="shared" si="8"/>
        <v>41</v>
      </c>
      <c r="O80">
        <f t="shared" si="8"/>
        <v>26</v>
      </c>
      <c r="P80">
        <f t="shared" si="8"/>
        <v>25</v>
      </c>
      <c r="Q80">
        <f t="shared" si="8"/>
        <v>23</v>
      </c>
      <c r="R80">
        <f t="shared" si="8"/>
        <v>21</v>
      </c>
      <c r="S80">
        <f t="shared" si="8"/>
        <v>17</v>
      </c>
      <c r="T80">
        <f t="shared" si="8"/>
        <v>15</v>
      </c>
      <c r="U80">
        <f t="shared" si="8"/>
        <v>9</v>
      </c>
      <c r="V80">
        <f t="shared" si="8"/>
        <v>9</v>
      </c>
      <c r="W80">
        <f t="shared" si="8"/>
        <v>8</v>
      </c>
      <c r="X80">
        <f t="shared" si="8"/>
        <v>8</v>
      </c>
      <c r="Y80">
        <f t="shared" si="8"/>
        <v>15</v>
      </c>
      <c r="Z80">
        <f t="shared" si="8"/>
        <v>15</v>
      </c>
      <c r="AA80">
        <f t="shared" si="8"/>
        <v>5</v>
      </c>
      <c r="AB80">
        <f t="shared" si="8"/>
        <v>5</v>
      </c>
      <c r="AC80">
        <f t="shared" si="8"/>
        <v>6</v>
      </c>
      <c r="AD80">
        <f t="shared" si="8"/>
        <v>4</v>
      </c>
      <c r="AE80">
        <f t="shared" si="8"/>
        <v>6</v>
      </c>
      <c r="AF80">
        <f t="shared" si="8"/>
        <v>6</v>
      </c>
      <c r="AG80">
        <f t="shared" si="8"/>
        <v>4</v>
      </c>
      <c r="AH80">
        <f t="shared" si="8"/>
        <v>4</v>
      </c>
      <c r="AJ80">
        <f t="shared" ref="AJ80:BG80" si="9">COUNT(AJ6:AJ71)</f>
        <v>2</v>
      </c>
      <c r="AK80">
        <f t="shared" si="9"/>
        <v>2</v>
      </c>
      <c r="AL80">
        <f t="shared" si="9"/>
        <v>2</v>
      </c>
      <c r="AM80">
        <f t="shared" si="9"/>
        <v>2</v>
      </c>
      <c r="AN80">
        <f t="shared" si="9"/>
        <v>2</v>
      </c>
      <c r="AO80">
        <f t="shared" si="9"/>
        <v>2</v>
      </c>
      <c r="AP80">
        <f t="shared" si="9"/>
        <v>17</v>
      </c>
      <c r="AQ80">
        <f t="shared" si="9"/>
        <v>15</v>
      </c>
      <c r="AR80">
        <f t="shared" si="9"/>
        <v>7</v>
      </c>
      <c r="AS80">
        <f t="shared" si="9"/>
        <v>7</v>
      </c>
      <c r="AT80">
        <f t="shared" si="9"/>
        <v>9</v>
      </c>
      <c r="AU80">
        <f t="shared" si="9"/>
        <v>9</v>
      </c>
      <c r="AV80">
        <f t="shared" si="9"/>
        <v>7</v>
      </c>
      <c r="AW80">
        <f t="shared" si="9"/>
        <v>7</v>
      </c>
      <c r="AX80">
        <f t="shared" si="9"/>
        <v>6</v>
      </c>
      <c r="AY80">
        <f t="shared" si="9"/>
        <v>6</v>
      </c>
      <c r="AZ80">
        <f t="shared" si="9"/>
        <v>2</v>
      </c>
      <c r="BA80">
        <f t="shared" si="9"/>
        <v>2</v>
      </c>
      <c r="BB80">
        <f t="shared" si="9"/>
        <v>2</v>
      </c>
      <c r="BC80">
        <f t="shared" si="9"/>
        <v>2</v>
      </c>
      <c r="BD80">
        <f t="shared" si="9"/>
        <v>3</v>
      </c>
      <c r="BE80">
        <f t="shared" si="9"/>
        <v>3</v>
      </c>
      <c r="BF80">
        <f t="shared" si="9"/>
        <v>1</v>
      </c>
      <c r="BG80">
        <f t="shared" si="9"/>
        <v>1</v>
      </c>
    </row>
    <row r="83" spans="1:59" x14ac:dyDescent="0.25">
      <c r="A83" s="10" t="s">
        <v>172</v>
      </c>
    </row>
    <row r="84" spans="1:59" x14ac:dyDescent="0.25">
      <c r="A84" s="6" t="s">
        <v>14</v>
      </c>
      <c r="B84" s="3"/>
      <c r="AJ84" s="3" t="s">
        <v>15</v>
      </c>
      <c r="AK84" s="3"/>
    </row>
    <row r="85" spans="1:59" s="1" customFormat="1" ht="45" x14ac:dyDescent="0.25">
      <c r="A85" s="6" t="s">
        <v>10</v>
      </c>
      <c r="B85" s="2" t="s">
        <v>27</v>
      </c>
      <c r="C85" s="2" t="s">
        <v>11</v>
      </c>
      <c r="D85" s="4" t="s">
        <v>25</v>
      </c>
      <c r="E85" s="2" t="s">
        <v>16</v>
      </c>
      <c r="G85" s="2" t="s">
        <v>13</v>
      </c>
      <c r="H85" s="2"/>
      <c r="I85" s="2" t="s">
        <v>12</v>
      </c>
      <c r="J85" s="2"/>
      <c r="K85" s="2" t="s">
        <v>1</v>
      </c>
      <c r="L85" s="2"/>
      <c r="M85" s="2" t="s">
        <v>2</v>
      </c>
      <c r="N85" s="2"/>
      <c r="O85" s="2" t="s">
        <v>0</v>
      </c>
      <c r="P85" s="2"/>
      <c r="Q85" s="2" t="s">
        <v>3</v>
      </c>
      <c r="R85" s="2"/>
      <c r="S85" s="2" t="s">
        <v>20</v>
      </c>
      <c r="T85" s="2"/>
      <c r="U85" s="2" t="s">
        <v>4</v>
      </c>
      <c r="V85" s="2"/>
      <c r="W85" s="2" t="s">
        <v>5</v>
      </c>
      <c r="X85" s="2"/>
      <c r="Y85" s="2" t="s">
        <v>6</v>
      </c>
      <c r="Z85" s="2"/>
      <c r="AA85" s="2" t="s">
        <v>7</v>
      </c>
      <c r="AB85" s="2"/>
      <c r="AC85" s="2" t="s">
        <v>8</v>
      </c>
      <c r="AD85" s="2"/>
      <c r="AE85" s="2" t="s">
        <v>21</v>
      </c>
      <c r="AF85" s="2"/>
      <c r="AG85" s="2" t="s">
        <v>9</v>
      </c>
      <c r="AJ85" s="2" t="s">
        <v>1</v>
      </c>
      <c r="AK85" s="2"/>
      <c r="AL85" s="2" t="s">
        <v>2</v>
      </c>
      <c r="AM85" s="2"/>
      <c r="AN85" s="2" t="s">
        <v>0</v>
      </c>
      <c r="AO85" s="2"/>
      <c r="AP85" s="2" t="s">
        <v>3</v>
      </c>
      <c r="AQ85" s="2"/>
      <c r="AR85" s="2" t="s">
        <v>20</v>
      </c>
      <c r="AS85" s="2"/>
      <c r="AT85" s="2" t="s">
        <v>4</v>
      </c>
      <c r="AU85" s="2"/>
      <c r="AV85" s="2" t="s">
        <v>5</v>
      </c>
      <c r="AW85" s="2"/>
      <c r="AX85" s="2" t="s">
        <v>6</v>
      </c>
      <c r="AY85" s="2"/>
      <c r="AZ85" s="2" t="s">
        <v>7</v>
      </c>
      <c r="BA85" s="2"/>
      <c r="BB85" s="2" t="s">
        <v>8</v>
      </c>
      <c r="BC85" s="2"/>
      <c r="BD85" s="2" t="s">
        <v>21</v>
      </c>
      <c r="BE85" s="2"/>
      <c r="BF85" s="2" t="s">
        <v>9</v>
      </c>
    </row>
    <row r="86" spans="1:59" x14ac:dyDescent="0.25">
      <c r="E86" s="3" t="s">
        <v>17</v>
      </c>
      <c r="F86" s="3" t="s">
        <v>18</v>
      </c>
      <c r="G86" s="3" t="s">
        <v>17</v>
      </c>
      <c r="H86" s="3" t="s">
        <v>18</v>
      </c>
      <c r="I86" s="3" t="s">
        <v>17</v>
      </c>
      <c r="J86" s="3" t="s">
        <v>18</v>
      </c>
      <c r="K86" s="3" t="s">
        <v>17</v>
      </c>
      <c r="L86" s="3" t="s">
        <v>18</v>
      </c>
      <c r="M86" s="3" t="s">
        <v>17</v>
      </c>
      <c r="N86" s="3" t="s">
        <v>18</v>
      </c>
      <c r="O86" s="3" t="s">
        <v>17</v>
      </c>
      <c r="P86" s="3" t="s">
        <v>18</v>
      </c>
      <c r="Q86" s="3" t="s">
        <v>17</v>
      </c>
      <c r="R86" s="3" t="s">
        <v>18</v>
      </c>
      <c r="S86" s="3" t="s">
        <v>17</v>
      </c>
      <c r="T86" s="3" t="s">
        <v>18</v>
      </c>
      <c r="U86" s="3" t="s">
        <v>17</v>
      </c>
      <c r="V86" s="3" t="s">
        <v>18</v>
      </c>
      <c r="W86" s="3" t="s">
        <v>17</v>
      </c>
      <c r="X86" s="3" t="s">
        <v>18</v>
      </c>
      <c r="Y86" s="3" t="s">
        <v>17</v>
      </c>
      <c r="Z86" s="3" t="s">
        <v>18</v>
      </c>
      <c r="AA86" s="3" t="s">
        <v>17</v>
      </c>
      <c r="AB86" s="3" t="s">
        <v>18</v>
      </c>
      <c r="AC86" s="3" t="s">
        <v>17</v>
      </c>
      <c r="AD86" s="3" t="s">
        <v>18</v>
      </c>
      <c r="AE86" s="3" t="s">
        <v>17</v>
      </c>
      <c r="AF86" s="3" t="s">
        <v>18</v>
      </c>
      <c r="AG86" s="3" t="s">
        <v>17</v>
      </c>
      <c r="AH86" s="3" t="s">
        <v>18</v>
      </c>
      <c r="AI86" s="3"/>
      <c r="AJ86" s="3" t="s">
        <v>17</v>
      </c>
      <c r="AK86" s="3" t="s">
        <v>18</v>
      </c>
      <c r="AL86" s="3" t="s">
        <v>17</v>
      </c>
      <c r="AM86" s="3" t="s">
        <v>18</v>
      </c>
      <c r="AN86" s="3" t="s">
        <v>17</v>
      </c>
      <c r="AO86" s="3" t="s">
        <v>18</v>
      </c>
      <c r="AP86" s="3" t="s">
        <v>17</v>
      </c>
      <c r="AQ86" s="3" t="s">
        <v>18</v>
      </c>
      <c r="AR86" s="3" t="s">
        <v>17</v>
      </c>
      <c r="AS86" s="3" t="s">
        <v>18</v>
      </c>
      <c r="AT86" s="3" t="s">
        <v>17</v>
      </c>
      <c r="AU86" s="3" t="s">
        <v>18</v>
      </c>
      <c r="AV86" s="3" t="s">
        <v>17</v>
      </c>
      <c r="AW86" s="3" t="s">
        <v>18</v>
      </c>
      <c r="AX86" s="3" t="s">
        <v>17</v>
      </c>
      <c r="AY86" s="3" t="s">
        <v>18</v>
      </c>
      <c r="AZ86" s="3" t="s">
        <v>17</v>
      </c>
      <c r="BA86" s="3" t="s">
        <v>18</v>
      </c>
      <c r="BB86" s="3" t="s">
        <v>17</v>
      </c>
      <c r="BC86" s="3" t="s">
        <v>18</v>
      </c>
      <c r="BD86" s="3" t="s">
        <v>17</v>
      </c>
      <c r="BE86" s="3" t="s">
        <v>18</v>
      </c>
      <c r="BF86" s="3" t="s">
        <v>17</v>
      </c>
      <c r="BG86" s="3" t="s">
        <v>18</v>
      </c>
    </row>
    <row r="87" spans="1:59" x14ac:dyDescent="0.25">
      <c r="A87" s="5" t="s">
        <v>26</v>
      </c>
      <c r="B87" t="s">
        <v>29</v>
      </c>
      <c r="C87" t="s">
        <v>19</v>
      </c>
      <c r="D87">
        <v>11</v>
      </c>
      <c r="E87">
        <v>35.700000000000003</v>
      </c>
      <c r="F87">
        <v>7.1</v>
      </c>
      <c r="G87">
        <v>1.74</v>
      </c>
      <c r="H87">
        <v>6.0000000000000001E-3</v>
      </c>
      <c r="K87">
        <v>1.25</v>
      </c>
      <c r="L87">
        <v>0.23</v>
      </c>
      <c r="M87">
        <f>1.65*60</f>
        <v>99</v>
      </c>
      <c r="N87">
        <f>0.17*60</f>
        <v>10.200000000000001</v>
      </c>
      <c r="O87">
        <v>1.5</v>
      </c>
      <c r="P87">
        <v>0.16</v>
      </c>
      <c r="S87">
        <v>1.23</v>
      </c>
      <c r="T87">
        <v>0.13</v>
      </c>
      <c r="AG87">
        <v>0.247</v>
      </c>
      <c r="AH87">
        <v>4.5400000000000003E-2</v>
      </c>
    </row>
    <row r="88" spans="1:59" x14ac:dyDescent="0.25">
      <c r="A88" s="5" t="s">
        <v>41</v>
      </c>
      <c r="B88" t="s">
        <v>29</v>
      </c>
      <c r="C88" t="s">
        <v>39</v>
      </c>
      <c r="D88">
        <v>14</v>
      </c>
      <c r="E88">
        <v>40.5</v>
      </c>
      <c r="F88">
        <v>12.7</v>
      </c>
      <c r="K88">
        <v>1.38</v>
      </c>
      <c r="L88">
        <v>0.13</v>
      </c>
      <c r="M88">
        <v>111.51</v>
      </c>
      <c r="N88">
        <v>9.5</v>
      </c>
      <c r="O88">
        <v>1.472</v>
      </c>
      <c r="P88">
        <v>9.9000000000000005E-2</v>
      </c>
      <c r="Q88">
        <v>0.77</v>
      </c>
      <c r="R88">
        <v>6.0999999999999999E-2</v>
      </c>
      <c r="S88">
        <v>1.07</v>
      </c>
      <c r="T88">
        <v>0</v>
      </c>
      <c r="U88">
        <v>0.71</v>
      </c>
      <c r="V88">
        <v>0.05</v>
      </c>
      <c r="W88">
        <v>0.35</v>
      </c>
      <c r="X88">
        <v>0.05</v>
      </c>
      <c r="AC88">
        <v>0.16600000000000001</v>
      </c>
      <c r="AD88">
        <v>0.03</v>
      </c>
      <c r="AP88">
        <v>0.72150000000000003</v>
      </c>
      <c r="AQ88">
        <v>5.8999999999999997E-2</v>
      </c>
      <c r="AT88">
        <v>0.73</v>
      </c>
      <c r="AU88">
        <v>0.06</v>
      </c>
      <c r="AV88">
        <v>0.34</v>
      </c>
      <c r="AW88">
        <v>0.06</v>
      </c>
      <c r="BB88">
        <v>0.20599999999999999</v>
      </c>
      <c r="BC88">
        <v>0.05</v>
      </c>
    </row>
    <row r="89" spans="1:59" x14ac:dyDescent="0.25">
      <c r="A89" s="5" t="s">
        <v>43</v>
      </c>
      <c r="B89" t="s">
        <v>29</v>
      </c>
      <c r="C89" t="s">
        <v>19</v>
      </c>
      <c r="D89">
        <v>7</v>
      </c>
      <c r="K89">
        <f>93.493/60</f>
        <v>1.5582166666666666</v>
      </c>
      <c r="L89">
        <f>15.02/60</f>
        <v>0.25033333333333335</v>
      </c>
      <c r="M89">
        <v>117</v>
      </c>
      <c r="N89">
        <v>8.093</v>
      </c>
      <c r="S89">
        <v>1.028</v>
      </c>
      <c r="T89">
        <v>6.8000000000000005E-2</v>
      </c>
      <c r="Y89">
        <v>36.728000000000002</v>
      </c>
      <c r="Z89">
        <v>2.9830000000000001</v>
      </c>
      <c r="AA89">
        <v>36.253</v>
      </c>
      <c r="AB89">
        <v>4.67</v>
      </c>
      <c r="AE89">
        <v>13.946</v>
      </c>
      <c r="AF89">
        <v>2.2570000000000001</v>
      </c>
      <c r="AX89">
        <v>36.253</v>
      </c>
      <c r="AY89">
        <v>4.67</v>
      </c>
      <c r="AZ89">
        <v>36.728000000000002</v>
      </c>
      <c r="BA89">
        <v>2.9830000000000001</v>
      </c>
      <c r="BD89">
        <v>13.215999999999999</v>
      </c>
      <c r="BE89">
        <v>3.9580000000000002</v>
      </c>
    </row>
    <row r="90" spans="1:59" ht="15" customHeight="1" x14ac:dyDescent="0.25">
      <c r="A90" s="1" t="s">
        <v>53</v>
      </c>
      <c r="B90" t="s">
        <v>29</v>
      </c>
      <c r="D90">
        <v>9</v>
      </c>
      <c r="E90" s="7">
        <v>50</v>
      </c>
      <c r="F90" s="7">
        <v>14</v>
      </c>
      <c r="G90" s="7">
        <v>1.82</v>
      </c>
      <c r="H90" s="7">
        <v>0.06</v>
      </c>
      <c r="I90" s="7">
        <v>86.4</v>
      </c>
      <c r="J90" s="7">
        <v>13.9</v>
      </c>
      <c r="K90" s="7">
        <v>1.44</v>
      </c>
      <c r="L90">
        <v>0.14000000000000001</v>
      </c>
    </row>
    <row r="91" spans="1:59" ht="15" customHeight="1" x14ac:dyDescent="0.25">
      <c r="A91" s="1"/>
      <c r="E91" s="7"/>
      <c r="F91" s="7"/>
      <c r="G91" s="7"/>
      <c r="H91" s="7"/>
      <c r="I91" s="7"/>
      <c r="J91" s="7"/>
      <c r="K91" s="7"/>
    </row>
    <row r="92" spans="1:59" ht="15" customHeight="1" x14ac:dyDescent="0.25">
      <c r="B92" s="9" t="s">
        <v>17</v>
      </c>
      <c r="D92">
        <f>AVERAGE(D87:D91)</f>
        <v>10.25</v>
      </c>
      <c r="E92">
        <f t="shared" ref="E92:AH92" si="10">AVERAGE(E87:E91)</f>
        <v>42.06666666666667</v>
      </c>
      <c r="F92">
        <f t="shared" si="10"/>
        <v>11.266666666666666</v>
      </c>
      <c r="G92">
        <f t="shared" si="10"/>
        <v>1.78</v>
      </c>
      <c r="H92">
        <f t="shared" si="10"/>
        <v>3.3000000000000002E-2</v>
      </c>
      <c r="I92">
        <f t="shared" si="10"/>
        <v>86.4</v>
      </c>
      <c r="J92">
        <f t="shared" si="10"/>
        <v>13.9</v>
      </c>
      <c r="K92">
        <f t="shared" si="10"/>
        <v>1.4070541666666667</v>
      </c>
      <c r="L92">
        <f t="shared" si="10"/>
        <v>0.18758333333333335</v>
      </c>
      <c r="M92">
        <f t="shared" si="10"/>
        <v>109.17</v>
      </c>
      <c r="N92">
        <f t="shared" si="10"/>
        <v>9.2643333333333349</v>
      </c>
      <c r="O92">
        <f t="shared" si="10"/>
        <v>1.486</v>
      </c>
      <c r="P92">
        <f t="shared" si="10"/>
        <v>0.1295</v>
      </c>
      <c r="Q92">
        <f t="shared" si="10"/>
        <v>0.77</v>
      </c>
      <c r="R92">
        <f t="shared" si="10"/>
        <v>6.0999999999999999E-2</v>
      </c>
      <c r="S92">
        <f t="shared" si="10"/>
        <v>1.1093333333333333</v>
      </c>
      <c r="T92">
        <f t="shared" si="10"/>
        <v>6.6000000000000003E-2</v>
      </c>
      <c r="U92">
        <f t="shared" si="10"/>
        <v>0.71</v>
      </c>
      <c r="V92">
        <f t="shared" si="10"/>
        <v>0.05</v>
      </c>
      <c r="W92">
        <f t="shared" si="10"/>
        <v>0.35</v>
      </c>
      <c r="X92">
        <f t="shared" si="10"/>
        <v>0.05</v>
      </c>
      <c r="Y92">
        <f t="shared" si="10"/>
        <v>36.728000000000002</v>
      </c>
      <c r="Z92">
        <f t="shared" si="10"/>
        <v>2.9830000000000001</v>
      </c>
      <c r="AA92">
        <f t="shared" si="10"/>
        <v>36.253</v>
      </c>
      <c r="AB92">
        <f t="shared" si="10"/>
        <v>4.67</v>
      </c>
      <c r="AC92">
        <f t="shared" si="10"/>
        <v>0.16600000000000001</v>
      </c>
      <c r="AD92">
        <f t="shared" si="10"/>
        <v>0.03</v>
      </c>
      <c r="AE92">
        <f t="shared" si="10"/>
        <v>13.946</v>
      </c>
      <c r="AF92">
        <f t="shared" si="10"/>
        <v>2.2570000000000001</v>
      </c>
      <c r="AG92">
        <f t="shared" si="10"/>
        <v>0.247</v>
      </c>
      <c r="AH92">
        <f t="shared" si="10"/>
        <v>4.5400000000000003E-2</v>
      </c>
      <c r="AJ92" t="e">
        <f t="shared" ref="AJ92:BG92" si="11">AVERAGE(AJ87:AJ91)</f>
        <v>#DIV/0!</v>
      </c>
      <c r="AK92" t="e">
        <f t="shared" si="11"/>
        <v>#DIV/0!</v>
      </c>
      <c r="AL92" t="e">
        <f t="shared" si="11"/>
        <v>#DIV/0!</v>
      </c>
      <c r="AM92" t="e">
        <f t="shared" si="11"/>
        <v>#DIV/0!</v>
      </c>
      <c r="AN92" t="e">
        <f t="shared" si="11"/>
        <v>#DIV/0!</v>
      </c>
      <c r="AO92" t="e">
        <f t="shared" si="11"/>
        <v>#DIV/0!</v>
      </c>
      <c r="AP92">
        <f t="shared" si="11"/>
        <v>0.72150000000000003</v>
      </c>
      <c r="AQ92">
        <f t="shared" si="11"/>
        <v>5.8999999999999997E-2</v>
      </c>
      <c r="AR92" t="e">
        <f t="shared" si="11"/>
        <v>#DIV/0!</v>
      </c>
      <c r="AS92" t="e">
        <f t="shared" si="11"/>
        <v>#DIV/0!</v>
      </c>
      <c r="AT92">
        <f t="shared" si="11"/>
        <v>0.73</v>
      </c>
      <c r="AU92">
        <f t="shared" si="11"/>
        <v>0.06</v>
      </c>
      <c r="AV92">
        <f t="shared" si="11"/>
        <v>0.34</v>
      </c>
      <c r="AW92">
        <f t="shared" si="11"/>
        <v>0.06</v>
      </c>
      <c r="AX92">
        <f t="shared" si="11"/>
        <v>36.253</v>
      </c>
      <c r="AY92">
        <f t="shared" si="11"/>
        <v>4.67</v>
      </c>
      <c r="AZ92">
        <f t="shared" si="11"/>
        <v>36.728000000000002</v>
      </c>
      <c r="BA92">
        <f t="shared" si="11"/>
        <v>2.9830000000000001</v>
      </c>
      <c r="BB92">
        <f t="shared" si="11"/>
        <v>0.20599999999999999</v>
      </c>
      <c r="BC92">
        <f t="shared" si="11"/>
        <v>0.05</v>
      </c>
      <c r="BD92">
        <f t="shared" si="11"/>
        <v>13.215999999999999</v>
      </c>
      <c r="BE92">
        <f t="shared" si="11"/>
        <v>3.9580000000000002</v>
      </c>
      <c r="BF92" t="e">
        <f t="shared" si="11"/>
        <v>#DIV/0!</v>
      </c>
      <c r="BG92" t="e">
        <f t="shared" si="11"/>
        <v>#DIV/0!</v>
      </c>
    </row>
    <row r="93" spans="1:59" ht="15" customHeight="1" x14ac:dyDescent="0.25">
      <c r="B93" s="9" t="s">
        <v>18</v>
      </c>
      <c r="D93">
        <f>STDEV(D87:D91)</f>
        <v>2.9860788111948193</v>
      </c>
      <c r="E93">
        <f t="shared" ref="E93:AH93" si="12">STDEV(E87:E91)</f>
        <v>7.2775911765729973</v>
      </c>
      <c r="F93">
        <f t="shared" si="12"/>
        <v>3.6665151483845468</v>
      </c>
      <c r="G93">
        <f t="shared" si="12"/>
        <v>5.6568542494923851E-2</v>
      </c>
      <c r="H93">
        <f t="shared" si="12"/>
        <v>3.8183766184073563E-2</v>
      </c>
      <c r="I93" t="e">
        <f t="shared" si="12"/>
        <v>#DIV/0!</v>
      </c>
      <c r="J93" t="e">
        <f t="shared" si="12"/>
        <v>#DIV/0!</v>
      </c>
      <c r="K93">
        <f t="shared" si="12"/>
        <v>0.12823606947301872</v>
      </c>
      <c r="L93">
        <f t="shared" si="12"/>
        <v>6.1418645377442148E-2</v>
      </c>
      <c r="M93">
        <f t="shared" si="12"/>
        <v>9.2253292624166008</v>
      </c>
      <c r="N93">
        <f t="shared" si="12"/>
        <v>1.073087290640111</v>
      </c>
      <c r="O93">
        <f t="shared" si="12"/>
        <v>1.9798989873223347E-2</v>
      </c>
      <c r="P93">
        <f t="shared" si="12"/>
        <v>4.3133513652379413E-2</v>
      </c>
      <c r="Q93" t="e">
        <f t="shared" si="12"/>
        <v>#DIV/0!</v>
      </c>
      <c r="R93" t="e">
        <f t="shared" si="12"/>
        <v>#DIV/0!</v>
      </c>
      <c r="S93">
        <f t="shared" si="12"/>
        <v>0.10658955546081111</v>
      </c>
      <c r="T93">
        <f t="shared" si="12"/>
        <v>6.5023072828035433E-2</v>
      </c>
      <c r="U93" t="e">
        <f t="shared" si="12"/>
        <v>#DIV/0!</v>
      </c>
      <c r="V93" t="e">
        <f t="shared" si="12"/>
        <v>#DIV/0!</v>
      </c>
      <c r="W93" t="e">
        <f t="shared" si="12"/>
        <v>#DIV/0!</v>
      </c>
      <c r="X93" t="e">
        <f t="shared" si="12"/>
        <v>#DIV/0!</v>
      </c>
      <c r="Y93" t="e">
        <f t="shared" si="12"/>
        <v>#DIV/0!</v>
      </c>
      <c r="Z93" t="e">
        <f t="shared" si="12"/>
        <v>#DIV/0!</v>
      </c>
      <c r="AA93" t="e">
        <f t="shared" si="12"/>
        <v>#DIV/0!</v>
      </c>
      <c r="AB93" t="e">
        <f t="shared" si="12"/>
        <v>#DIV/0!</v>
      </c>
      <c r="AC93" t="e">
        <f t="shared" si="12"/>
        <v>#DIV/0!</v>
      </c>
      <c r="AD93" t="e">
        <f t="shared" si="12"/>
        <v>#DIV/0!</v>
      </c>
      <c r="AE93" t="e">
        <f t="shared" si="12"/>
        <v>#DIV/0!</v>
      </c>
      <c r="AF93" t="e">
        <f t="shared" si="12"/>
        <v>#DIV/0!</v>
      </c>
      <c r="AG93" t="e">
        <f t="shared" si="12"/>
        <v>#DIV/0!</v>
      </c>
      <c r="AH93" t="e">
        <f t="shared" si="12"/>
        <v>#DIV/0!</v>
      </c>
      <c r="AJ93" t="e">
        <f t="shared" ref="AJ93:BG93" si="13">STDEV(AJ87:AJ91)</f>
        <v>#DIV/0!</v>
      </c>
      <c r="AK93" t="e">
        <f t="shared" si="13"/>
        <v>#DIV/0!</v>
      </c>
      <c r="AL93" t="e">
        <f t="shared" si="13"/>
        <v>#DIV/0!</v>
      </c>
      <c r="AM93" t="e">
        <f t="shared" si="13"/>
        <v>#DIV/0!</v>
      </c>
      <c r="AN93" t="e">
        <f t="shared" si="13"/>
        <v>#DIV/0!</v>
      </c>
      <c r="AO93" t="e">
        <f t="shared" si="13"/>
        <v>#DIV/0!</v>
      </c>
      <c r="AP93" t="e">
        <f t="shared" si="13"/>
        <v>#DIV/0!</v>
      </c>
      <c r="AQ93" t="e">
        <f t="shared" si="13"/>
        <v>#DIV/0!</v>
      </c>
      <c r="AR93" t="e">
        <f t="shared" si="13"/>
        <v>#DIV/0!</v>
      </c>
      <c r="AS93" t="e">
        <f t="shared" si="13"/>
        <v>#DIV/0!</v>
      </c>
      <c r="AT93" t="e">
        <f t="shared" si="13"/>
        <v>#DIV/0!</v>
      </c>
      <c r="AU93" t="e">
        <f t="shared" si="13"/>
        <v>#DIV/0!</v>
      </c>
      <c r="AV93" t="e">
        <f t="shared" si="13"/>
        <v>#DIV/0!</v>
      </c>
      <c r="AW93" t="e">
        <f t="shared" si="13"/>
        <v>#DIV/0!</v>
      </c>
      <c r="AX93" t="e">
        <f t="shared" si="13"/>
        <v>#DIV/0!</v>
      </c>
      <c r="AY93" t="e">
        <f t="shared" si="13"/>
        <v>#DIV/0!</v>
      </c>
      <c r="AZ93" t="e">
        <f t="shared" si="13"/>
        <v>#DIV/0!</v>
      </c>
      <c r="BA93" t="e">
        <f t="shared" si="13"/>
        <v>#DIV/0!</v>
      </c>
      <c r="BB93" t="e">
        <f t="shared" si="13"/>
        <v>#DIV/0!</v>
      </c>
      <c r="BC93" t="e">
        <f t="shared" si="13"/>
        <v>#DIV/0!</v>
      </c>
      <c r="BD93" t="e">
        <f t="shared" si="13"/>
        <v>#DIV/0!</v>
      </c>
      <c r="BE93" t="e">
        <f t="shared" si="13"/>
        <v>#DIV/0!</v>
      </c>
      <c r="BF93" t="e">
        <f t="shared" si="13"/>
        <v>#DIV/0!</v>
      </c>
      <c r="BG93" t="e">
        <f t="shared" si="13"/>
        <v>#DIV/0!</v>
      </c>
    </row>
    <row r="94" spans="1:59" ht="15" customHeight="1" x14ac:dyDescent="0.25">
      <c r="B94" s="9" t="s">
        <v>54</v>
      </c>
      <c r="D94">
        <f>MAX(D87:D91)</f>
        <v>14</v>
      </c>
      <c r="E94">
        <f t="shared" ref="E94:AH94" si="14">MAX(E87:E91)</f>
        <v>50</v>
      </c>
      <c r="F94">
        <f t="shared" si="14"/>
        <v>14</v>
      </c>
      <c r="G94">
        <f t="shared" si="14"/>
        <v>1.82</v>
      </c>
      <c r="H94">
        <f t="shared" si="14"/>
        <v>0.06</v>
      </c>
      <c r="I94">
        <f t="shared" si="14"/>
        <v>86.4</v>
      </c>
      <c r="J94">
        <f t="shared" si="14"/>
        <v>13.9</v>
      </c>
      <c r="K94">
        <f t="shared" si="14"/>
        <v>1.5582166666666666</v>
      </c>
      <c r="L94">
        <f t="shared" si="14"/>
        <v>0.25033333333333335</v>
      </c>
      <c r="M94">
        <f t="shared" si="14"/>
        <v>117</v>
      </c>
      <c r="N94">
        <f t="shared" si="14"/>
        <v>10.200000000000001</v>
      </c>
      <c r="O94">
        <f t="shared" si="14"/>
        <v>1.5</v>
      </c>
      <c r="P94">
        <f t="shared" si="14"/>
        <v>0.16</v>
      </c>
      <c r="Q94">
        <f t="shared" si="14"/>
        <v>0.77</v>
      </c>
      <c r="R94">
        <f t="shared" si="14"/>
        <v>6.0999999999999999E-2</v>
      </c>
      <c r="S94">
        <f t="shared" si="14"/>
        <v>1.23</v>
      </c>
      <c r="T94">
        <f t="shared" si="14"/>
        <v>0.13</v>
      </c>
      <c r="U94">
        <f t="shared" si="14"/>
        <v>0.71</v>
      </c>
      <c r="V94">
        <f t="shared" si="14"/>
        <v>0.05</v>
      </c>
      <c r="W94">
        <f t="shared" si="14"/>
        <v>0.35</v>
      </c>
      <c r="X94">
        <f t="shared" si="14"/>
        <v>0.05</v>
      </c>
      <c r="Y94">
        <f t="shared" si="14"/>
        <v>36.728000000000002</v>
      </c>
      <c r="Z94">
        <f t="shared" si="14"/>
        <v>2.9830000000000001</v>
      </c>
      <c r="AA94">
        <f t="shared" si="14"/>
        <v>36.253</v>
      </c>
      <c r="AB94">
        <f t="shared" si="14"/>
        <v>4.67</v>
      </c>
      <c r="AC94">
        <f t="shared" si="14"/>
        <v>0.16600000000000001</v>
      </c>
      <c r="AD94">
        <f t="shared" si="14"/>
        <v>0.03</v>
      </c>
      <c r="AE94">
        <f t="shared" si="14"/>
        <v>13.946</v>
      </c>
      <c r="AF94">
        <f t="shared" si="14"/>
        <v>2.2570000000000001</v>
      </c>
      <c r="AG94">
        <f t="shared" si="14"/>
        <v>0.247</v>
      </c>
      <c r="AH94">
        <f t="shared" si="14"/>
        <v>4.5400000000000003E-2</v>
      </c>
      <c r="AJ94">
        <f t="shared" ref="AJ94:BG94" si="15">MAX(AJ87:AJ91)</f>
        <v>0</v>
      </c>
      <c r="AK94">
        <f t="shared" si="15"/>
        <v>0</v>
      </c>
      <c r="AL94">
        <f t="shared" si="15"/>
        <v>0</v>
      </c>
      <c r="AM94">
        <f t="shared" si="15"/>
        <v>0</v>
      </c>
      <c r="AN94">
        <f t="shared" si="15"/>
        <v>0</v>
      </c>
      <c r="AO94">
        <f t="shared" si="15"/>
        <v>0</v>
      </c>
      <c r="AP94">
        <f t="shared" si="15"/>
        <v>0.72150000000000003</v>
      </c>
      <c r="AQ94">
        <f t="shared" si="15"/>
        <v>5.8999999999999997E-2</v>
      </c>
      <c r="AR94">
        <f t="shared" si="15"/>
        <v>0</v>
      </c>
      <c r="AS94">
        <f t="shared" si="15"/>
        <v>0</v>
      </c>
      <c r="AT94">
        <f t="shared" si="15"/>
        <v>0.73</v>
      </c>
      <c r="AU94">
        <f t="shared" si="15"/>
        <v>0.06</v>
      </c>
      <c r="AV94">
        <f t="shared" si="15"/>
        <v>0.34</v>
      </c>
      <c r="AW94">
        <f t="shared" si="15"/>
        <v>0.06</v>
      </c>
      <c r="AX94">
        <f t="shared" si="15"/>
        <v>36.253</v>
      </c>
      <c r="AY94">
        <f t="shared" si="15"/>
        <v>4.67</v>
      </c>
      <c r="AZ94">
        <f t="shared" si="15"/>
        <v>36.728000000000002</v>
      </c>
      <c r="BA94">
        <f t="shared" si="15"/>
        <v>2.9830000000000001</v>
      </c>
      <c r="BB94">
        <f t="shared" si="15"/>
        <v>0.20599999999999999</v>
      </c>
      <c r="BC94">
        <f t="shared" si="15"/>
        <v>0.05</v>
      </c>
      <c r="BD94">
        <f t="shared" si="15"/>
        <v>13.215999999999999</v>
      </c>
      <c r="BE94">
        <f t="shared" si="15"/>
        <v>3.9580000000000002</v>
      </c>
      <c r="BF94">
        <f t="shared" si="15"/>
        <v>0</v>
      </c>
      <c r="BG94">
        <f t="shared" si="15"/>
        <v>0</v>
      </c>
    </row>
    <row r="95" spans="1:59" x14ac:dyDescent="0.25">
      <c r="B95" s="9" t="s">
        <v>55</v>
      </c>
      <c r="D95">
        <f>MIN(D87:D91)</f>
        <v>7</v>
      </c>
      <c r="E95">
        <f t="shared" ref="E95:AH95" si="16">MIN(E87:E91)</f>
        <v>35.700000000000003</v>
      </c>
      <c r="F95">
        <f t="shared" si="16"/>
        <v>7.1</v>
      </c>
      <c r="G95">
        <f t="shared" si="16"/>
        <v>1.74</v>
      </c>
      <c r="H95">
        <f t="shared" si="16"/>
        <v>6.0000000000000001E-3</v>
      </c>
      <c r="I95">
        <f t="shared" si="16"/>
        <v>86.4</v>
      </c>
      <c r="J95">
        <f t="shared" si="16"/>
        <v>13.9</v>
      </c>
      <c r="K95">
        <f t="shared" si="16"/>
        <v>1.25</v>
      </c>
      <c r="L95">
        <f t="shared" si="16"/>
        <v>0.13</v>
      </c>
      <c r="M95">
        <f t="shared" si="16"/>
        <v>99</v>
      </c>
      <c r="N95">
        <f t="shared" si="16"/>
        <v>8.093</v>
      </c>
      <c r="O95">
        <f t="shared" si="16"/>
        <v>1.472</v>
      </c>
      <c r="P95">
        <f t="shared" si="16"/>
        <v>9.9000000000000005E-2</v>
      </c>
      <c r="Q95">
        <f t="shared" si="16"/>
        <v>0.77</v>
      </c>
      <c r="R95">
        <f t="shared" si="16"/>
        <v>6.0999999999999999E-2</v>
      </c>
      <c r="S95">
        <f t="shared" si="16"/>
        <v>1.028</v>
      </c>
      <c r="T95">
        <f t="shared" si="16"/>
        <v>0</v>
      </c>
      <c r="U95">
        <f t="shared" si="16"/>
        <v>0.71</v>
      </c>
      <c r="V95">
        <f t="shared" si="16"/>
        <v>0.05</v>
      </c>
      <c r="W95">
        <f t="shared" si="16"/>
        <v>0.35</v>
      </c>
      <c r="X95">
        <f t="shared" si="16"/>
        <v>0.05</v>
      </c>
      <c r="Y95">
        <f t="shared" si="16"/>
        <v>36.728000000000002</v>
      </c>
      <c r="Z95">
        <f t="shared" si="16"/>
        <v>2.9830000000000001</v>
      </c>
      <c r="AA95">
        <f t="shared" si="16"/>
        <v>36.253</v>
      </c>
      <c r="AB95">
        <f t="shared" si="16"/>
        <v>4.67</v>
      </c>
      <c r="AC95">
        <f t="shared" si="16"/>
        <v>0.16600000000000001</v>
      </c>
      <c r="AD95">
        <f t="shared" si="16"/>
        <v>0.03</v>
      </c>
      <c r="AE95">
        <f t="shared" si="16"/>
        <v>13.946</v>
      </c>
      <c r="AF95">
        <f t="shared" si="16"/>
        <v>2.2570000000000001</v>
      </c>
      <c r="AG95">
        <f t="shared" si="16"/>
        <v>0.247</v>
      </c>
      <c r="AH95">
        <f t="shared" si="16"/>
        <v>4.5400000000000003E-2</v>
      </c>
      <c r="AJ95">
        <f t="shared" ref="AJ95:BG95" si="17">MIN(AJ87:AJ91)</f>
        <v>0</v>
      </c>
      <c r="AK95">
        <f t="shared" si="17"/>
        <v>0</v>
      </c>
      <c r="AL95">
        <f t="shared" si="17"/>
        <v>0</v>
      </c>
      <c r="AM95">
        <f t="shared" si="17"/>
        <v>0</v>
      </c>
      <c r="AN95">
        <f t="shared" si="17"/>
        <v>0</v>
      </c>
      <c r="AO95">
        <f t="shared" si="17"/>
        <v>0</v>
      </c>
      <c r="AP95">
        <f t="shared" si="17"/>
        <v>0.72150000000000003</v>
      </c>
      <c r="AQ95">
        <f t="shared" si="17"/>
        <v>5.8999999999999997E-2</v>
      </c>
      <c r="AR95">
        <f t="shared" si="17"/>
        <v>0</v>
      </c>
      <c r="AS95">
        <f t="shared" si="17"/>
        <v>0</v>
      </c>
      <c r="AT95">
        <f t="shared" si="17"/>
        <v>0.73</v>
      </c>
      <c r="AU95">
        <f t="shared" si="17"/>
        <v>0.06</v>
      </c>
      <c r="AV95">
        <f t="shared" si="17"/>
        <v>0.34</v>
      </c>
      <c r="AW95">
        <f t="shared" si="17"/>
        <v>0.06</v>
      </c>
      <c r="AX95">
        <f t="shared" si="17"/>
        <v>36.253</v>
      </c>
      <c r="AY95">
        <f t="shared" si="17"/>
        <v>4.67</v>
      </c>
      <c r="AZ95">
        <f t="shared" si="17"/>
        <v>36.728000000000002</v>
      </c>
      <c r="BA95">
        <f t="shared" si="17"/>
        <v>2.9830000000000001</v>
      </c>
      <c r="BB95">
        <f t="shared" si="17"/>
        <v>0.20599999999999999</v>
      </c>
      <c r="BC95">
        <f t="shared" si="17"/>
        <v>0.05</v>
      </c>
      <c r="BD95">
        <f t="shared" si="17"/>
        <v>13.215999999999999</v>
      </c>
      <c r="BE95">
        <f t="shared" si="17"/>
        <v>3.9580000000000002</v>
      </c>
      <c r="BF95">
        <f t="shared" si="17"/>
        <v>0</v>
      </c>
      <c r="BG95">
        <f t="shared" si="17"/>
        <v>0</v>
      </c>
    </row>
    <row r="96" spans="1:59" x14ac:dyDescent="0.25">
      <c r="B96" s="9" t="s">
        <v>56</v>
      </c>
      <c r="D96">
        <f>COUNT(D87:D91)</f>
        <v>4</v>
      </c>
      <c r="E96">
        <f t="shared" ref="E96:AH96" si="18">COUNT(E87:E91)</f>
        <v>3</v>
      </c>
      <c r="F96">
        <f t="shared" si="18"/>
        <v>3</v>
      </c>
      <c r="G96">
        <f t="shared" si="18"/>
        <v>2</v>
      </c>
      <c r="H96">
        <f t="shared" si="18"/>
        <v>2</v>
      </c>
      <c r="I96">
        <f t="shared" si="18"/>
        <v>1</v>
      </c>
      <c r="J96">
        <f t="shared" si="18"/>
        <v>1</v>
      </c>
      <c r="K96">
        <f t="shared" si="18"/>
        <v>4</v>
      </c>
      <c r="L96">
        <f t="shared" si="18"/>
        <v>4</v>
      </c>
      <c r="M96">
        <f t="shared" si="18"/>
        <v>3</v>
      </c>
      <c r="N96">
        <f t="shared" si="18"/>
        <v>3</v>
      </c>
      <c r="O96">
        <f t="shared" si="18"/>
        <v>2</v>
      </c>
      <c r="P96">
        <f t="shared" si="18"/>
        <v>2</v>
      </c>
      <c r="Q96">
        <f t="shared" si="18"/>
        <v>1</v>
      </c>
      <c r="R96">
        <f t="shared" si="18"/>
        <v>1</v>
      </c>
      <c r="S96">
        <f t="shared" si="18"/>
        <v>3</v>
      </c>
      <c r="T96">
        <f t="shared" si="18"/>
        <v>3</v>
      </c>
      <c r="U96">
        <f t="shared" si="18"/>
        <v>1</v>
      </c>
      <c r="V96">
        <f t="shared" si="18"/>
        <v>1</v>
      </c>
      <c r="W96">
        <f t="shared" si="18"/>
        <v>1</v>
      </c>
      <c r="X96">
        <f t="shared" si="18"/>
        <v>1</v>
      </c>
      <c r="Y96">
        <f t="shared" si="18"/>
        <v>1</v>
      </c>
      <c r="Z96">
        <f t="shared" si="18"/>
        <v>1</v>
      </c>
      <c r="AA96">
        <f t="shared" si="18"/>
        <v>1</v>
      </c>
      <c r="AB96">
        <f t="shared" si="18"/>
        <v>1</v>
      </c>
      <c r="AC96">
        <f t="shared" si="18"/>
        <v>1</v>
      </c>
      <c r="AD96">
        <f t="shared" si="18"/>
        <v>1</v>
      </c>
      <c r="AE96">
        <f t="shared" si="18"/>
        <v>1</v>
      </c>
      <c r="AF96">
        <f t="shared" si="18"/>
        <v>1</v>
      </c>
      <c r="AG96">
        <f t="shared" si="18"/>
        <v>1</v>
      </c>
      <c r="AH96">
        <f t="shared" si="18"/>
        <v>1</v>
      </c>
      <c r="AJ96">
        <f t="shared" ref="AJ96:BG96" si="19">COUNT(AJ87:AJ91)</f>
        <v>0</v>
      </c>
      <c r="AK96">
        <f t="shared" si="19"/>
        <v>0</v>
      </c>
      <c r="AL96">
        <f t="shared" si="19"/>
        <v>0</v>
      </c>
      <c r="AM96">
        <f t="shared" si="19"/>
        <v>0</v>
      </c>
      <c r="AN96">
        <f t="shared" si="19"/>
        <v>0</v>
      </c>
      <c r="AO96">
        <f t="shared" si="19"/>
        <v>0</v>
      </c>
      <c r="AP96">
        <f t="shared" si="19"/>
        <v>1</v>
      </c>
      <c r="AQ96">
        <f t="shared" si="19"/>
        <v>1</v>
      </c>
      <c r="AR96">
        <f t="shared" si="19"/>
        <v>0</v>
      </c>
      <c r="AS96">
        <f t="shared" si="19"/>
        <v>0</v>
      </c>
      <c r="AT96">
        <f t="shared" si="19"/>
        <v>1</v>
      </c>
      <c r="AU96">
        <f t="shared" si="19"/>
        <v>1</v>
      </c>
      <c r="AV96">
        <f t="shared" si="19"/>
        <v>1</v>
      </c>
      <c r="AW96">
        <f t="shared" si="19"/>
        <v>1</v>
      </c>
      <c r="AX96">
        <f t="shared" si="19"/>
        <v>1</v>
      </c>
      <c r="AY96">
        <f t="shared" si="19"/>
        <v>1</v>
      </c>
      <c r="AZ96">
        <f t="shared" si="19"/>
        <v>1</v>
      </c>
      <c r="BA96">
        <f t="shared" si="19"/>
        <v>1</v>
      </c>
      <c r="BB96">
        <f t="shared" si="19"/>
        <v>1</v>
      </c>
      <c r="BC96">
        <f t="shared" si="19"/>
        <v>1</v>
      </c>
      <c r="BD96">
        <f t="shared" si="19"/>
        <v>1</v>
      </c>
      <c r="BE96">
        <f t="shared" si="19"/>
        <v>1</v>
      </c>
      <c r="BF96">
        <f t="shared" si="19"/>
        <v>0</v>
      </c>
      <c r="BG96">
        <f t="shared" si="19"/>
        <v>0</v>
      </c>
    </row>
    <row r="97" spans="1:59" x14ac:dyDescent="0.25">
      <c r="B97" s="9"/>
    </row>
    <row r="98" spans="1:59" x14ac:dyDescent="0.25">
      <c r="A98" s="5" t="s">
        <v>173</v>
      </c>
      <c r="B98" s="9"/>
    </row>
    <row r="99" spans="1:59" x14ac:dyDescent="0.25">
      <c r="B99" s="9"/>
    </row>
    <row r="100" spans="1:59" x14ac:dyDescent="0.25">
      <c r="A100" s="6" t="s">
        <v>14</v>
      </c>
      <c r="B100" s="3"/>
      <c r="AJ100" s="3" t="s">
        <v>15</v>
      </c>
      <c r="AK100" s="3"/>
    </row>
    <row r="101" spans="1:59" s="1" customFormat="1" ht="45" x14ac:dyDescent="0.25">
      <c r="A101" s="6" t="s">
        <v>10</v>
      </c>
      <c r="B101" s="2" t="s">
        <v>27</v>
      </c>
      <c r="C101" s="2" t="s">
        <v>11</v>
      </c>
      <c r="D101" s="4" t="s">
        <v>25</v>
      </c>
      <c r="E101" s="2" t="s">
        <v>16</v>
      </c>
      <c r="G101" s="2" t="s">
        <v>13</v>
      </c>
      <c r="H101" s="2"/>
      <c r="I101" s="2" t="s">
        <v>12</v>
      </c>
      <c r="J101" s="2"/>
      <c r="K101" s="2" t="s">
        <v>1</v>
      </c>
      <c r="L101" s="2"/>
      <c r="M101" s="2" t="s">
        <v>2</v>
      </c>
      <c r="N101" s="2"/>
      <c r="O101" s="2" t="s">
        <v>0</v>
      </c>
      <c r="P101" s="2"/>
      <c r="Q101" s="2" t="s">
        <v>3</v>
      </c>
      <c r="R101" s="2"/>
      <c r="S101" s="2" t="s">
        <v>20</v>
      </c>
      <c r="T101" s="2"/>
      <c r="U101" s="2" t="s">
        <v>4</v>
      </c>
      <c r="V101" s="2"/>
      <c r="W101" s="2" t="s">
        <v>5</v>
      </c>
      <c r="X101" s="2"/>
      <c r="Y101" s="2" t="s">
        <v>6</v>
      </c>
      <c r="Z101" s="2"/>
      <c r="AA101" s="2" t="s">
        <v>7</v>
      </c>
      <c r="AB101" s="2"/>
      <c r="AC101" s="2" t="s">
        <v>8</v>
      </c>
      <c r="AD101" s="2"/>
      <c r="AE101" s="2" t="s">
        <v>21</v>
      </c>
      <c r="AF101" s="2"/>
      <c r="AG101" s="2" t="s">
        <v>9</v>
      </c>
      <c r="AJ101" s="2" t="s">
        <v>1</v>
      </c>
      <c r="AK101" s="2"/>
      <c r="AL101" s="2" t="s">
        <v>2</v>
      </c>
      <c r="AM101" s="2"/>
      <c r="AN101" s="2" t="s">
        <v>0</v>
      </c>
      <c r="AO101" s="2"/>
      <c r="AP101" s="2" t="s">
        <v>3</v>
      </c>
      <c r="AQ101" s="2"/>
      <c r="AR101" s="2" t="s">
        <v>20</v>
      </c>
      <c r="AS101" s="2"/>
      <c r="AT101" s="2" t="s">
        <v>4</v>
      </c>
      <c r="AU101" s="2"/>
      <c r="AV101" s="2" t="s">
        <v>5</v>
      </c>
      <c r="AW101" s="2"/>
      <c r="AX101" s="2" t="s">
        <v>6</v>
      </c>
      <c r="AY101" s="2"/>
      <c r="AZ101" s="2" t="s">
        <v>7</v>
      </c>
      <c r="BA101" s="2"/>
      <c r="BB101" s="2" t="s">
        <v>8</v>
      </c>
      <c r="BC101" s="2"/>
      <c r="BD101" s="2" t="s">
        <v>21</v>
      </c>
      <c r="BE101" s="2"/>
      <c r="BF101" s="2" t="s">
        <v>9</v>
      </c>
    </row>
    <row r="102" spans="1:59" x14ac:dyDescent="0.25">
      <c r="E102" s="3" t="s">
        <v>17</v>
      </c>
      <c r="F102" s="3" t="s">
        <v>18</v>
      </c>
      <c r="G102" s="3" t="s">
        <v>17</v>
      </c>
      <c r="H102" s="3" t="s">
        <v>18</v>
      </c>
      <c r="I102" s="3" t="s">
        <v>17</v>
      </c>
      <c r="J102" s="3" t="s">
        <v>18</v>
      </c>
      <c r="K102" s="3" t="s">
        <v>17</v>
      </c>
      <c r="L102" s="3" t="s">
        <v>18</v>
      </c>
      <c r="M102" s="3" t="s">
        <v>17</v>
      </c>
      <c r="N102" s="3" t="s">
        <v>18</v>
      </c>
      <c r="O102" s="3" t="s">
        <v>17</v>
      </c>
      <c r="P102" s="3" t="s">
        <v>18</v>
      </c>
      <c r="Q102" s="3" t="s">
        <v>17</v>
      </c>
      <c r="R102" s="3" t="s">
        <v>18</v>
      </c>
      <c r="S102" s="3" t="s">
        <v>17</v>
      </c>
      <c r="T102" s="3" t="s">
        <v>18</v>
      </c>
      <c r="U102" s="3" t="s">
        <v>17</v>
      </c>
      <c r="V102" s="3" t="s">
        <v>18</v>
      </c>
      <c r="W102" s="3" t="s">
        <v>17</v>
      </c>
      <c r="X102" s="3" t="s">
        <v>18</v>
      </c>
      <c r="Y102" s="3" t="s">
        <v>17</v>
      </c>
      <c r="Z102" s="3" t="s">
        <v>18</v>
      </c>
      <c r="AA102" s="3" t="s">
        <v>17</v>
      </c>
      <c r="AB102" s="3" t="s">
        <v>18</v>
      </c>
      <c r="AC102" s="3" t="s">
        <v>17</v>
      </c>
      <c r="AD102" s="3" t="s">
        <v>18</v>
      </c>
      <c r="AE102" s="3" t="s">
        <v>17</v>
      </c>
      <c r="AF102" s="3" t="s">
        <v>18</v>
      </c>
      <c r="AG102" s="3" t="s">
        <v>17</v>
      </c>
      <c r="AH102" s="3" t="s">
        <v>18</v>
      </c>
      <c r="AI102" s="3"/>
      <c r="AJ102" s="3" t="s">
        <v>17</v>
      </c>
      <c r="AK102" s="3" t="s">
        <v>18</v>
      </c>
      <c r="AL102" s="3" t="s">
        <v>17</v>
      </c>
      <c r="AM102" s="3" t="s">
        <v>18</v>
      </c>
      <c r="AN102" s="3" t="s">
        <v>17</v>
      </c>
      <c r="AO102" s="3" t="s">
        <v>18</v>
      </c>
      <c r="AP102" s="3" t="s">
        <v>17</v>
      </c>
      <c r="AQ102" s="3" t="s">
        <v>18</v>
      </c>
      <c r="AR102" s="3" t="s">
        <v>17</v>
      </c>
      <c r="AS102" s="3" t="s">
        <v>18</v>
      </c>
      <c r="AT102" s="3" t="s">
        <v>17</v>
      </c>
      <c r="AU102" s="3" t="s">
        <v>18</v>
      </c>
      <c r="AV102" s="3" t="s">
        <v>17</v>
      </c>
      <c r="AW102" s="3" t="s">
        <v>18</v>
      </c>
      <c r="AX102" s="3" t="s">
        <v>17</v>
      </c>
      <c r="AY102" s="3" t="s">
        <v>18</v>
      </c>
      <c r="AZ102" s="3" t="s">
        <v>17</v>
      </c>
      <c r="BA102" s="3" t="s">
        <v>18</v>
      </c>
      <c r="BB102" s="3" t="s">
        <v>17</v>
      </c>
      <c r="BC102" s="3" t="s">
        <v>18</v>
      </c>
      <c r="BD102" s="3" t="s">
        <v>17</v>
      </c>
      <c r="BE102" s="3" t="s">
        <v>18</v>
      </c>
      <c r="BF102" s="3" t="s">
        <v>17</v>
      </c>
      <c r="BG102" s="3" t="s">
        <v>18</v>
      </c>
    </row>
    <row r="103" spans="1:59" ht="15" customHeight="1" x14ac:dyDescent="0.25">
      <c r="A103" s="1" t="s">
        <v>53</v>
      </c>
      <c r="B103" t="s">
        <v>42</v>
      </c>
      <c r="D103">
        <v>9</v>
      </c>
      <c r="E103" s="7">
        <v>50</v>
      </c>
      <c r="F103" s="7">
        <v>14</v>
      </c>
      <c r="G103" s="7">
        <v>1.82</v>
      </c>
      <c r="H103" s="7">
        <v>0.06</v>
      </c>
      <c r="I103" s="7">
        <v>86.4</v>
      </c>
      <c r="J103" s="7">
        <v>13.9</v>
      </c>
      <c r="K103" s="7">
        <v>1.05</v>
      </c>
      <c r="L103">
        <v>0.05</v>
      </c>
      <c r="AY103">
        <v>3.1080000000000001</v>
      </c>
      <c r="AZ103">
        <v>31.347999999999999</v>
      </c>
      <c r="BA103">
        <v>2.431</v>
      </c>
      <c r="BD103">
        <v>16.192</v>
      </c>
      <c r="BE103">
        <v>1.849</v>
      </c>
    </row>
  </sheetData>
  <phoneticPr fontId="0" type="noConversion"/>
  <pageMargins left="0.7" right="0.7" top="0.75" bottom="0.75" header="0.3" footer="0.3"/>
  <pageSetup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G95"/>
  <sheetViews>
    <sheetView topLeftCell="A5" zoomScale="85" zoomScaleNormal="85" workbookViewId="0">
      <pane ySplit="1005" activePane="bottomLeft"/>
      <selection activeCell="E1" sqref="E1:E65536"/>
      <selection pane="bottomLeft"/>
    </sheetView>
  </sheetViews>
  <sheetFormatPr defaultRowHeight="15" x14ac:dyDescent="0.25"/>
  <cols>
    <col min="1" max="1" width="33.28515625" style="5" customWidth="1"/>
    <col min="2" max="2" width="21.7109375" customWidth="1"/>
  </cols>
  <sheetData>
    <row r="1" spans="1:59" x14ac:dyDescent="0.25">
      <c r="A1" s="10" t="s">
        <v>174</v>
      </c>
    </row>
    <row r="2" spans="1:59" x14ac:dyDescent="0.25">
      <c r="A2" s="10"/>
    </row>
    <row r="3" spans="1:59" x14ac:dyDescent="0.25">
      <c r="A3" s="10" t="s">
        <v>170</v>
      </c>
    </row>
    <row r="4" spans="1:59" x14ac:dyDescent="0.25">
      <c r="A4" s="6" t="s">
        <v>14</v>
      </c>
      <c r="B4" s="3"/>
      <c r="AJ4" s="3" t="s">
        <v>15</v>
      </c>
      <c r="AK4" s="3"/>
    </row>
    <row r="5" spans="1:59" s="1" customFormat="1" ht="45" x14ac:dyDescent="0.25">
      <c r="A5" s="6" t="s">
        <v>10</v>
      </c>
      <c r="B5" s="2" t="s">
        <v>27</v>
      </c>
      <c r="C5" s="2" t="s">
        <v>11</v>
      </c>
      <c r="D5" s="4" t="s">
        <v>25</v>
      </c>
      <c r="E5" s="2" t="s">
        <v>16</v>
      </c>
      <c r="G5" s="2" t="s">
        <v>13</v>
      </c>
      <c r="H5" s="2"/>
      <c r="I5" s="2" t="s">
        <v>12</v>
      </c>
      <c r="J5" s="2"/>
      <c r="K5" s="2" t="s">
        <v>1</v>
      </c>
      <c r="L5" s="2"/>
      <c r="M5" s="2" t="s">
        <v>2</v>
      </c>
      <c r="N5" s="2"/>
      <c r="O5" s="2" t="s">
        <v>0</v>
      </c>
      <c r="P5" s="2"/>
      <c r="Q5" s="2" t="s">
        <v>3</v>
      </c>
      <c r="R5" s="2"/>
      <c r="S5" s="2" t="s">
        <v>20</v>
      </c>
      <c r="T5" s="2"/>
      <c r="U5" s="2" t="s">
        <v>4</v>
      </c>
      <c r="V5" s="2"/>
      <c r="W5" s="2" t="s">
        <v>5</v>
      </c>
      <c r="X5" s="2"/>
      <c r="Y5" s="2" t="s">
        <v>6</v>
      </c>
      <c r="Z5" s="2"/>
      <c r="AA5" s="2" t="s">
        <v>7</v>
      </c>
      <c r="AB5" s="2"/>
      <c r="AC5" s="2" t="s">
        <v>8</v>
      </c>
      <c r="AD5" s="2"/>
      <c r="AE5" s="2" t="s">
        <v>21</v>
      </c>
      <c r="AF5" s="2"/>
      <c r="AG5" s="2" t="s">
        <v>9</v>
      </c>
      <c r="AJ5" s="2" t="s">
        <v>1</v>
      </c>
      <c r="AK5" s="2"/>
      <c r="AL5" s="2" t="s">
        <v>2</v>
      </c>
      <c r="AM5" s="2"/>
      <c r="AN5" s="2" t="s">
        <v>0</v>
      </c>
      <c r="AO5" s="2"/>
      <c r="AP5" s="2" t="s">
        <v>3</v>
      </c>
      <c r="AQ5" s="2"/>
      <c r="AR5" s="2" t="s">
        <v>20</v>
      </c>
      <c r="AS5" s="2"/>
      <c r="AT5" s="2" t="s">
        <v>4</v>
      </c>
      <c r="AU5" s="2"/>
      <c r="AV5" s="2" t="s">
        <v>5</v>
      </c>
      <c r="AW5" s="2"/>
      <c r="AX5" s="2" t="s">
        <v>6</v>
      </c>
      <c r="AY5" s="2"/>
      <c r="AZ5" s="2" t="s">
        <v>7</v>
      </c>
      <c r="BA5" s="2"/>
      <c r="BB5" s="2" t="s">
        <v>8</v>
      </c>
      <c r="BC5" s="2"/>
      <c r="BD5" s="2" t="s">
        <v>21</v>
      </c>
      <c r="BE5" s="2"/>
      <c r="BF5" s="2" t="s">
        <v>9</v>
      </c>
    </row>
    <row r="6" spans="1:59" x14ac:dyDescent="0.25">
      <c r="E6" s="3" t="s">
        <v>17</v>
      </c>
      <c r="F6" s="3" t="s">
        <v>18</v>
      </c>
      <c r="G6" s="3" t="s">
        <v>17</v>
      </c>
      <c r="H6" s="3" t="s">
        <v>18</v>
      </c>
      <c r="I6" s="3" t="s">
        <v>17</v>
      </c>
      <c r="J6" s="3" t="s">
        <v>18</v>
      </c>
      <c r="K6" s="3" t="s">
        <v>17</v>
      </c>
      <c r="L6" s="3" t="s">
        <v>18</v>
      </c>
      <c r="M6" s="3" t="s">
        <v>17</v>
      </c>
      <c r="N6" s="3" t="s">
        <v>18</v>
      </c>
      <c r="O6" s="3" t="s">
        <v>17</v>
      </c>
      <c r="P6" s="3" t="s">
        <v>18</v>
      </c>
      <c r="Q6" s="3" t="s">
        <v>17</v>
      </c>
      <c r="R6" s="3" t="s">
        <v>18</v>
      </c>
      <c r="S6" s="3" t="s">
        <v>17</v>
      </c>
      <c r="T6" s="3" t="s">
        <v>18</v>
      </c>
      <c r="U6" s="3" t="s">
        <v>17</v>
      </c>
      <c r="V6" s="3" t="s">
        <v>18</v>
      </c>
      <c r="W6" s="3" t="s">
        <v>17</v>
      </c>
      <c r="X6" s="3" t="s">
        <v>18</v>
      </c>
      <c r="Y6" s="3" t="s">
        <v>17</v>
      </c>
      <c r="Z6" s="3" t="s">
        <v>18</v>
      </c>
      <c r="AA6" s="3" t="s">
        <v>17</v>
      </c>
      <c r="AB6" s="3" t="s">
        <v>18</v>
      </c>
      <c r="AC6" s="3" t="s">
        <v>17</v>
      </c>
      <c r="AD6" s="3" t="s">
        <v>18</v>
      </c>
      <c r="AE6" s="3" t="s">
        <v>17</v>
      </c>
      <c r="AF6" s="3" t="s">
        <v>18</v>
      </c>
      <c r="AG6" s="3" t="s">
        <v>17</v>
      </c>
      <c r="AH6" s="3" t="s">
        <v>18</v>
      </c>
      <c r="AI6" s="3"/>
      <c r="AJ6" s="3" t="s">
        <v>17</v>
      </c>
      <c r="AK6" s="3" t="s">
        <v>18</v>
      </c>
      <c r="AL6" s="3" t="s">
        <v>17</v>
      </c>
      <c r="AM6" s="3" t="s">
        <v>18</v>
      </c>
      <c r="AN6" s="3" t="s">
        <v>17</v>
      </c>
      <c r="AO6" s="3" t="s">
        <v>18</v>
      </c>
      <c r="AP6" s="3" t="s">
        <v>17</v>
      </c>
      <c r="AQ6" s="3" t="s">
        <v>18</v>
      </c>
      <c r="AR6" s="3" t="s">
        <v>17</v>
      </c>
      <c r="AS6" s="3" t="s">
        <v>18</v>
      </c>
      <c r="AT6" s="3" t="s">
        <v>17</v>
      </c>
      <c r="AU6" s="3" t="s">
        <v>18</v>
      </c>
      <c r="AV6" s="3" t="s">
        <v>17</v>
      </c>
      <c r="AW6" s="3" t="s">
        <v>18</v>
      </c>
      <c r="AX6" s="3" t="s">
        <v>17</v>
      </c>
      <c r="AY6" s="3" t="s">
        <v>18</v>
      </c>
      <c r="AZ6" s="3" t="s">
        <v>17</v>
      </c>
      <c r="BA6" s="3" t="s">
        <v>18</v>
      </c>
      <c r="BB6" s="3" t="s">
        <v>17</v>
      </c>
      <c r="BC6" s="3" t="s">
        <v>18</v>
      </c>
      <c r="BD6" s="3" t="s">
        <v>17</v>
      </c>
      <c r="BE6" s="3" t="s">
        <v>18</v>
      </c>
      <c r="BF6" s="3" t="s">
        <v>17</v>
      </c>
      <c r="BG6" s="3" t="s">
        <v>18</v>
      </c>
    </row>
    <row r="7" spans="1:59" x14ac:dyDescent="0.25">
      <c r="A7" s="5" t="s">
        <v>22</v>
      </c>
      <c r="C7" t="s">
        <v>19</v>
      </c>
      <c r="D7">
        <v>5</v>
      </c>
      <c r="E7">
        <v>50.6</v>
      </c>
      <c r="F7">
        <v>18.88</v>
      </c>
      <c r="G7">
        <v>1.79</v>
      </c>
      <c r="H7">
        <v>5.9400000000000001E-2</v>
      </c>
      <c r="I7">
        <v>83.369999999999976</v>
      </c>
      <c r="J7">
        <v>7.57</v>
      </c>
      <c r="K7">
        <v>1.105</v>
      </c>
      <c r="L7">
        <v>0.19600000000000001</v>
      </c>
      <c r="O7">
        <v>1.3169999999999999</v>
      </c>
      <c r="P7">
        <v>0.24199999999999999</v>
      </c>
      <c r="S7">
        <v>1.1000000000000001</v>
      </c>
      <c r="T7">
        <v>0.1</v>
      </c>
      <c r="Y7">
        <v>60.2</v>
      </c>
      <c r="Z7">
        <v>2.4</v>
      </c>
      <c r="AE7">
        <v>12.2</v>
      </c>
      <c r="AF7">
        <v>2.8</v>
      </c>
      <c r="AJ7">
        <v>1.125</v>
      </c>
      <c r="AK7">
        <v>0.19700000000000001</v>
      </c>
      <c r="AN7">
        <v>1.3169999999999999</v>
      </c>
      <c r="AO7">
        <v>0.24199999999999999</v>
      </c>
      <c r="AR7">
        <v>1.2</v>
      </c>
      <c r="AS7">
        <v>0.1</v>
      </c>
    </row>
    <row r="8" spans="1:59" x14ac:dyDescent="0.25">
      <c r="A8" s="5" t="s">
        <v>23</v>
      </c>
      <c r="C8" t="s">
        <v>30</v>
      </c>
      <c r="D8">
        <v>11</v>
      </c>
      <c r="E8">
        <v>53</v>
      </c>
      <c r="G8">
        <v>1.68</v>
      </c>
      <c r="H8">
        <v>8.4000000000000005E-2</v>
      </c>
      <c r="I8">
        <v>68.3</v>
      </c>
      <c r="J8">
        <v>12</v>
      </c>
      <c r="K8">
        <v>1.1599999999999999</v>
      </c>
      <c r="L8">
        <v>0.1</v>
      </c>
      <c r="M8">
        <v>105.4</v>
      </c>
      <c r="N8">
        <v>8.1999999999999993</v>
      </c>
      <c r="O8">
        <v>1.32</v>
      </c>
      <c r="P8">
        <v>0.05</v>
      </c>
      <c r="Y8">
        <v>63</v>
      </c>
      <c r="Z8">
        <v>1</v>
      </c>
      <c r="AA8">
        <v>37</v>
      </c>
      <c r="AB8">
        <v>1</v>
      </c>
    </row>
    <row r="9" spans="1:59" x14ac:dyDescent="0.25">
      <c r="A9" s="5" t="s">
        <v>24</v>
      </c>
      <c r="C9" t="s">
        <v>19</v>
      </c>
      <c r="D9">
        <v>14</v>
      </c>
      <c r="E9">
        <v>45.07</v>
      </c>
      <c r="F9">
        <v>7.1</v>
      </c>
      <c r="G9">
        <v>1.74</v>
      </c>
      <c r="H9">
        <v>6.0000000000000001E-3</v>
      </c>
      <c r="I9">
        <v>73.069999999999993</v>
      </c>
      <c r="J9">
        <v>7.2</v>
      </c>
      <c r="Q9">
        <v>0.73799999999999999</v>
      </c>
      <c r="R9">
        <v>0.05</v>
      </c>
      <c r="U9">
        <v>0.70799999999999996</v>
      </c>
      <c r="V9">
        <v>0.05</v>
      </c>
      <c r="W9">
        <v>0.438</v>
      </c>
      <c r="X9">
        <v>0.04</v>
      </c>
      <c r="AN9">
        <v>0.68899999999999995</v>
      </c>
      <c r="AO9">
        <v>6.3E-2</v>
      </c>
      <c r="AR9">
        <v>0.74399999999999999</v>
      </c>
      <c r="AS9">
        <v>0.06</v>
      </c>
      <c r="AT9">
        <v>0.40699999999999997</v>
      </c>
      <c r="AU9">
        <v>0.03</v>
      </c>
    </row>
    <row r="10" spans="1:59" x14ac:dyDescent="0.25">
      <c r="A10" s="5" t="s">
        <v>26</v>
      </c>
      <c r="B10" t="s">
        <v>28</v>
      </c>
      <c r="C10" t="s">
        <v>19</v>
      </c>
      <c r="D10">
        <v>11</v>
      </c>
      <c r="E10">
        <v>35.700000000000003</v>
      </c>
      <c r="F10">
        <v>7.1</v>
      </c>
      <c r="G10">
        <v>1.74</v>
      </c>
      <c r="H10">
        <v>6.0000000000000001E-3</v>
      </c>
      <c r="I10">
        <v>93</v>
      </c>
      <c r="K10">
        <v>1.01</v>
      </c>
      <c r="L10">
        <v>0.18</v>
      </c>
      <c r="M10">
        <f>1.49*60</f>
        <v>89.4</v>
      </c>
      <c r="N10">
        <f>0.15*60</f>
        <v>9</v>
      </c>
      <c r="O10">
        <v>1.33</v>
      </c>
      <c r="P10">
        <v>0.16</v>
      </c>
      <c r="S10">
        <v>1.36</v>
      </c>
      <c r="T10">
        <v>0.15</v>
      </c>
    </row>
    <row r="11" spans="1:59" x14ac:dyDescent="0.25">
      <c r="A11" s="5" t="s">
        <v>26</v>
      </c>
      <c r="B11" t="s">
        <v>29</v>
      </c>
      <c r="C11" t="s">
        <v>19</v>
      </c>
      <c r="D11">
        <v>11</v>
      </c>
      <c r="E11">
        <v>35.700000000000003</v>
      </c>
      <c r="F11">
        <v>7.1</v>
      </c>
      <c r="G11">
        <v>1.74</v>
      </c>
      <c r="H11">
        <v>6.0000000000000001E-3</v>
      </c>
      <c r="K11">
        <v>1.25</v>
      </c>
      <c r="L11">
        <v>0.23</v>
      </c>
      <c r="M11">
        <f>1.65*60</f>
        <v>99</v>
      </c>
      <c r="N11">
        <f>0.17*60</f>
        <v>10.200000000000001</v>
      </c>
      <c r="O11">
        <v>1.5</v>
      </c>
      <c r="P11">
        <v>0.16</v>
      </c>
      <c r="S11">
        <v>1.23</v>
      </c>
      <c r="T11">
        <v>0.13</v>
      </c>
      <c r="AG11">
        <v>0.247</v>
      </c>
      <c r="AH11">
        <v>4.5400000000000003E-2</v>
      </c>
    </row>
    <row r="12" spans="1:59" s="5" customFormat="1" x14ac:dyDescent="0.25">
      <c r="A12" s="5" t="s">
        <v>36</v>
      </c>
      <c r="B12" s="5" t="s">
        <v>31</v>
      </c>
      <c r="C12" s="5" t="s">
        <v>19</v>
      </c>
      <c r="D12" s="5">
        <v>5</v>
      </c>
      <c r="E12" s="5">
        <v>48.4</v>
      </c>
      <c r="F12" s="5">
        <v>8.59</v>
      </c>
      <c r="G12" s="5">
        <v>1.77</v>
      </c>
      <c r="H12" s="5">
        <v>3.4000000000000002E-2</v>
      </c>
      <c r="I12" s="5">
        <v>100.55</v>
      </c>
      <c r="J12" s="5">
        <v>18.21</v>
      </c>
      <c r="K12" s="5">
        <f>66.9/60</f>
        <v>1.115</v>
      </c>
      <c r="L12" s="5">
        <f>15.5/60</f>
        <v>0.25833333333333336</v>
      </c>
      <c r="M12" s="5">
        <v>98.1</v>
      </c>
      <c r="N12" s="5">
        <v>12.6</v>
      </c>
    </row>
    <row r="13" spans="1:59" x14ac:dyDescent="0.25">
      <c r="A13" s="5" t="s">
        <v>36</v>
      </c>
      <c r="B13" t="s">
        <v>32</v>
      </c>
      <c r="C13" t="s">
        <v>19</v>
      </c>
      <c r="D13">
        <v>5</v>
      </c>
      <c r="E13">
        <v>48.4</v>
      </c>
      <c r="F13">
        <v>8.59</v>
      </c>
      <c r="G13">
        <v>1.77</v>
      </c>
      <c r="H13">
        <v>3.4000000000000002E-2</v>
      </c>
      <c r="I13">
        <v>100.55</v>
      </c>
      <c r="J13">
        <v>18.21</v>
      </c>
      <c r="K13">
        <f>69.3/60</f>
        <v>1.155</v>
      </c>
      <c r="L13">
        <f>17.6/60</f>
        <v>0.29333333333333333</v>
      </c>
      <c r="M13">
        <v>98</v>
      </c>
      <c r="N13">
        <v>13.8</v>
      </c>
    </row>
    <row r="14" spans="1:59" x14ac:dyDescent="0.25">
      <c r="A14" s="5" t="s">
        <v>36</v>
      </c>
      <c r="B14" t="s">
        <v>33</v>
      </c>
      <c r="C14" t="s">
        <v>19</v>
      </c>
      <c r="D14">
        <v>5</v>
      </c>
      <c r="E14">
        <v>48.4</v>
      </c>
      <c r="F14">
        <v>8.59</v>
      </c>
      <c r="G14">
        <v>1.77</v>
      </c>
      <c r="H14">
        <v>3.4000000000000002E-2</v>
      </c>
      <c r="I14">
        <v>100.55</v>
      </c>
      <c r="J14">
        <v>18.21</v>
      </c>
      <c r="K14">
        <f>70.4/60</f>
        <v>1.1733333333333333</v>
      </c>
      <c r="L14">
        <f>12.3/60</f>
        <v>0.20500000000000002</v>
      </c>
      <c r="M14">
        <v>99.8</v>
      </c>
      <c r="N14">
        <v>11.6</v>
      </c>
    </row>
    <row r="15" spans="1:59" x14ac:dyDescent="0.25">
      <c r="A15" s="5" t="s">
        <v>36</v>
      </c>
      <c r="B15" t="s">
        <v>34</v>
      </c>
      <c r="C15" t="s">
        <v>19</v>
      </c>
      <c r="D15">
        <v>5</v>
      </c>
      <c r="E15">
        <v>48.4</v>
      </c>
      <c r="F15">
        <v>8.59</v>
      </c>
      <c r="G15">
        <v>1.77</v>
      </c>
      <c r="H15">
        <v>3.4000000000000002E-2</v>
      </c>
      <c r="I15">
        <v>100.55</v>
      </c>
      <c r="J15">
        <v>18.21</v>
      </c>
      <c r="K15">
        <f>72/60</f>
        <v>1.2</v>
      </c>
      <c r="L15">
        <f>12.6/60</f>
        <v>0.21</v>
      </c>
      <c r="M15">
        <v>100.7</v>
      </c>
      <c r="N15">
        <v>10.8</v>
      </c>
    </row>
    <row r="16" spans="1:59" x14ac:dyDescent="0.25">
      <c r="A16" s="5" t="s">
        <v>36</v>
      </c>
      <c r="B16" t="s">
        <v>35</v>
      </c>
      <c r="C16" t="s">
        <v>19</v>
      </c>
      <c r="D16">
        <v>5</v>
      </c>
      <c r="E16">
        <v>48.4</v>
      </c>
      <c r="F16">
        <v>8.59</v>
      </c>
      <c r="G16">
        <v>1.77</v>
      </c>
      <c r="H16">
        <v>3.4000000000000002E-2</v>
      </c>
      <c r="I16">
        <v>100.55</v>
      </c>
      <c r="J16">
        <v>18.21</v>
      </c>
      <c r="K16">
        <f>73.2/60</f>
        <v>1.22</v>
      </c>
      <c r="L16">
        <f>13/60</f>
        <v>0.21666666666666667</v>
      </c>
      <c r="M16">
        <v>102.3</v>
      </c>
      <c r="N16">
        <v>11.4</v>
      </c>
    </row>
    <row r="17" spans="1:57" x14ac:dyDescent="0.25">
      <c r="A17" s="5" t="s">
        <v>37</v>
      </c>
      <c r="C17" t="s">
        <v>19</v>
      </c>
      <c r="D17">
        <v>12</v>
      </c>
      <c r="E17">
        <v>40.25</v>
      </c>
      <c r="F17">
        <v>6</v>
      </c>
      <c r="G17">
        <v>1.82</v>
      </c>
      <c r="H17">
        <v>5.0999999999999997E-2</v>
      </c>
      <c r="I17">
        <v>88.08</v>
      </c>
      <c r="J17">
        <v>16.5</v>
      </c>
      <c r="K17">
        <v>1.23</v>
      </c>
      <c r="L17">
        <v>0.12</v>
      </c>
      <c r="M17">
        <v>104.91</v>
      </c>
      <c r="N17">
        <v>7.78</v>
      </c>
      <c r="O17">
        <v>1.4139999999999999</v>
      </c>
      <c r="P17">
        <v>8.5000000000000006E-2</v>
      </c>
      <c r="S17">
        <v>1.1499999999999999</v>
      </c>
      <c r="T17">
        <v>0.08</v>
      </c>
      <c r="U17">
        <v>0.68100000000000005</v>
      </c>
      <c r="V17">
        <v>5.5199999999999999E-2</v>
      </c>
      <c r="W17">
        <v>0.47099999999999997</v>
      </c>
      <c r="X17">
        <v>4.2999999999999997E-2</v>
      </c>
      <c r="Y17">
        <v>59.27</v>
      </c>
      <c r="Z17">
        <v>2.2400000000000002</v>
      </c>
      <c r="AA17">
        <v>40.729999999999997</v>
      </c>
      <c r="AB17">
        <v>2.2400000000000002</v>
      </c>
      <c r="AC17">
        <v>0.124</v>
      </c>
      <c r="AD17">
        <v>2.7E-2</v>
      </c>
      <c r="AE17">
        <v>10.73</v>
      </c>
      <c r="AF17">
        <v>2.15</v>
      </c>
      <c r="AR17">
        <v>1.1499999999999999</v>
      </c>
      <c r="AS17">
        <v>8.1000000000000003E-2</v>
      </c>
      <c r="AT17">
        <v>0.71599999999999997</v>
      </c>
      <c r="AU17">
        <v>3.1099999999999999E-2</v>
      </c>
      <c r="AV17">
        <v>0.42899999999999999</v>
      </c>
      <c r="AW17">
        <v>3.2000000000000001E-2</v>
      </c>
      <c r="AX17">
        <v>62.54</v>
      </c>
      <c r="AY17">
        <v>1.04</v>
      </c>
      <c r="AZ17">
        <v>38</v>
      </c>
      <c r="BA17">
        <v>1.03</v>
      </c>
      <c r="BB17">
        <v>0.128</v>
      </c>
      <c r="BC17">
        <v>2.1999999999999999E-2</v>
      </c>
      <c r="BD17">
        <v>11.1</v>
      </c>
      <c r="BE17">
        <v>1.51</v>
      </c>
    </row>
    <row r="18" spans="1:57" ht="15" customHeight="1" x14ac:dyDescent="0.25">
      <c r="A18" s="1" t="s">
        <v>41</v>
      </c>
      <c r="B18" t="s">
        <v>40</v>
      </c>
      <c r="C18" t="s">
        <v>39</v>
      </c>
      <c r="D18">
        <v>14</v>
      </c>
      <c r="E18">
        <v>40.5</v>
      </c>
      <c r="F18">
        <v>12.7</v>
      </c>
      <c r="K18">
        <v>0.94850000000000001</v>
      </c>
      <c r="L18">
        <v>0.156</v>
      </c>
      <c r="M18">
        <v>91.79</v>
      </c>
      <c r="N18">
        <v>9.1999999999999993</v>
      </c>
      <c r="O18">
        <v>1.232</v>
      </c>
      <c r="P18">
        <v>0.121</v>
      </c>
      <c r="Q18">
        <v>0.63500000000000001</v>
      </c>
      <c r="R18">
        <v>6.9000000000000006E-2</v>
      </c>
      <c r="S18">
        <v>1.32</v>
      </c>
      <c r="T18">
        <v>0.1</v>
      </c>
      <c r="U18">
        <v>0.89</v>
      </c>
      <c r="V18">
        <v>0.1</v>
      </c>
      <c r="W18">
        <v>0.42</v>
      </c>
      <c r="X18">
        <v>7.0000000000000007E-2</v>
      </c>
      <c r="AC18">
        <v>0.217</v>
      </c>
      <c r="AD18">
        <v>0.05</v>
      </c>
      <c r="AP18">
        <v>0.60919999999999996</v>
      </c>
      <c r="AQ18">
        <v>6.5000000000000002E-2</v>
      </c>
      <c r="AT18">
        <v>0.92</v>
      </c>
      <c r="AU18">
        <v>0.13</v>
      </c>
      <c r="AV18">
        <v>0.4</v>
      </c>
      <c r="AW18">
        <v>7.0000000000000007E-2</v>
      </c>
      <c r="BB18">
        <v>0.27400000000000002</v>
      </c>
      <c r="BC18">
        <v>0.08</v>
      </c>
    </row>
    <row r="19" spans="1:57" x14ac:dyDescent="0.25">
      <c r="A19" s="5" t="s">
        <v>41</v>
      </c>
      <c r="B19" t="s">
        <v>29</v>
      </c>
      <c r="C19" t="s">
        <v>39</v>
      </c>
      <c r="D19">
        <v>14</v>
      </c>
      <c r="E19">
        <v>40.5</v>
      </c>
      <c r="F19">
        <v>12.7</v>
      </c>
      <c r="K19">
        <v>1.38</v>
      </c>
      <c r="L19">
        <v>0.13</v>
      </c>
      <c r="M19">
        <v>111.51</v>
      </c>
      <c r="N19">
        <v>9.5</v>
      </c>
      <c r="O19">
        <v>1.472</v>
      </c>
      <c r="P19">
        <v>9.9000000000000005E-2</v>
      </c>
      <c r="Q19">
        <v>0.77</v>
      </c>
      <c r="R19">
        <v>6.0999999999999999E-2</v>
      </c>
      <c r="S19">
        <v>1.07</v>
      </c>
      <c r="T19">
        <v>0</v>
      </c>
      <c r="U19">
        <v>0.71</v>
      </c>
      <c r="V19">
        <v>0.05</v>
      </c>
      <c r="W19">
        <v>0.35</v>
      </c>
      <c r="X19">
        <v>0.05</v>
      </c>
      <c r="AC19">
        <v>0.16600000000000001</v>
      </c>
      <c r="AD19">
        <v>0.03</v>
      </c>
      <c r="AP19">
        <v>0.72150000000000003</v>
      </c>
      <c r="AQ19">
        <v>5.8999999999999997E-2</v>
      </c>
      <c r="AT19">
        <v>0.73</v>
      </c>
      <c r="AU19">
        <v>0.06</v>
      </c>
      <c r="AV19">
        <v>0.34</v>
      </c>
      <c r="AW19">
        <v>0.06</v>
      </c>
      <c r="BB19">
        <v>0.20599999999999999</v>
      </c>
      <c r="BC19">
        <v>0.05</v>
      </c>
    </row>
    <row r="20" spans="1:57" x14ac:dyDescent="0.25">
      <c r="A20" s="5" t="s">
        <v>43</v>
      </c>
      <c r="B20" t="s">
        <v>40</v>
      </c>
      <c r="C20" t="s">
        <v>19</v>
      </c>
      <c r="D20">
        <v>7</v>
      </c>
      <c r="K20">
        <f>66.463/60</f>
        <v>1.1077166666666665</v>
      </c>
      <c r="L20">
        <f>11.943/60</f>
        <v>0.19905</v>
      </c>
      <c r="M20">
        <v>97.2</v>
      </c>
      <c r="N20">
        <v>9.8840000000000003</v>
      </c>
      <c r="S20">
        <v>1.254</v>
      </c>
      <c r="T20">
        <v>0.11899999999999999</v>
      </c>
      <c r="Y20">
        <v>33.128999999999998</v>
      </c>
      <c r="Z20">
        <v>2.8180000000000001</v>
      </c>
      <c r="AA20">
        <v>33.442999999999998</v>
      </c>
      <c r="AB20">
        <v>4.0190000000000001</v>
      </c>
      <c r="AE20">
        <v>17.812999999999999</v>
      </c>
      <c r="AF20">
        <v>1.7589999999999999</v>
      </c>
      <c r="AX20">
        <v>33.442999999999998</v>
      </c>
      <c r="AY20">
        <v>4.0190000000000001</v>
      </c>
      <c r="AZ20">
        <v>33.128999999999998</v>
      </c>
      <c r="BA20">
        <v>2.8180000000000001</v>
      </c>
      <c r="BD20">
        <v>15.009</v>
      </c>
      <c r="BE20">
        <v>2.8620000000000001</v>
      </c>
    </row>
    <row r="21" spans="1:57" x14ac:dyDescent="0.25">
      <c r="A21" s="5" t="s">
        <v>43</v>
      </c>
      <c r="B21" t="s">
        <v>42</v>
      </c>
      <c r="C21" t="s">
        <v>19</v>
      </c>
      <c r="D21">
        <v>7</v>
      </c>
      <c r="K21">
        <f>49.567/60</f>
        <v>0.82611666666666672</v>
      </c>
      <c r="L21">
        <f>13.214/60</f>
        <v>0.22023333333333334</v>
      </c>
      <c r="M21">
        <v>83.8</v>
      </c>
      <c r="N21">
        <v>14.01</v>
      </c>
      <c r="S21">
        <v>1.464</v>
      </c>
      <c r="T21">
        <v>2.3E-2</v>
      </c>
      <c r="Y21">
        <v>31.347999999999999</v>
      </c>
      <c r="Z21">
        <v>2.431</v>
      </c>
      <c r="AA21">
        <v>32.526000000000003</v>
      </c>
      <c r="AB21">
        <v>3.1080000000000001</v>
      </c>
      <c r="AE21">
        <v>20.521000000000001</v>
      </c>
      <c r="AF21">
        <v>2.706</v>
      </c>
      <c r="AX21">
        <v>32.526000000000003</v>
      </c>
      <c r="AY21">
        <v>3.1080000000000001</v>
      </c>
      <c r="AZ21">
        <v>31.347999999999999</v>
      </c>
      <c r="BA21">
        <v>2.431</v>
      </c>
      <c r="BD21">
        <v>16.192</v>
      </c>
      <c r="BE21">
        <v>1.849</v>
      </c>
    </row>
    <row r="22" spans="1:57" x14ac:dyDescent="0.25">
      <c r="A22" s="5" t="s">
        <v>43</v>
      </c>
      <c r="B22" t="s">
        <v>29</v>
      </c>
      <c r="C22" t="s">
        <v>19</v>
      </c>
      <c r="D22">
        <v>7</v>
      </c>
      <c r="K22">
        <f>93.493/60</f>
        <v>1.5582166666666666</v>
      </c>
      <c r="L22">
        <f>15.02/60</f>
        <v>0.25033333333333335</v>
      </c>
      <c r="M22">
        <v>117</v>
      </c>
      <c r="N22">
        <v>8.093</v>
      </c>
      <c r="S22">
        <v>1.028</v>
      </c>
      <c r="T22">
        <v>6.8000000000000005E-2</v>
      </c>
      <c r="Y22">
        <v>36.728000000000002</v>
      </c>
      <c r="Z22">
        <v>2.9830000000000001</v>
      </c>
      <c r="AA22">
        <v>36.253</v>
      </c>
      <c r="AB22">
        <v>4.67</v>
      </c>
      <c r="AE22">
        <v>13.946</v>
      </c>
      <c r="AF22">
        <v>2.2570000000000001</v>
      </c>
      <c r="AX22">
        <v>36.253</v>
      </c>
      <c r="AY22">
        <v>4.67</v>
      </c>
      <c r="AZ22">
        <v>36.728000000000002</v>
      </c>
      <c r="BA22">
        <v>2.9830000000000001</v>
      </c>
      <c r="BD22">
        <v>13.215999999999999</v>
      </c>
      <c r="BE22">
        <v>3.9580000000000002</v>
      </c>
    </row>
    <row r="23" spans="1:57" x14ac:dyDescent="0.25">
      <c r="A23" s="5" t="s">
        <v>48</v>
      </c>
      <c r="B23" t="s">
        <v>45</v>
      </c>
      <c r="C23" t="s">
        <v>44</v>
      </c>
      <c r="D23">
        <v>4</v>
      </c>
      <c r="E23">
        <v>42.25</v>
      </c>
      <c r="F23">
        <v>11.08</v>
      </c>
      <c r="G23">
        <v>1.8</v>
      </c>
      <c r="H23">
        <v>0.16300000000000001</v>
      </c>
      <c r="I23">
        <v>95.575000000000003</v>
      </c>
      <c r="J23">
        <v>32.94</v>
      </c>
      <c r="O23">
        <v>0.72</v>
      </c>
      <c r="P23">
        <v>0.06</v>
      </c>
      <c r="Q23">
        <v>0.34</v>
      </c>
      <c r="R23">
        <v>0.04</v>
      </c>
      <c r="Y23">
        <v>65.2</v>
      </c>
      <c r="Z23">
        <v>0.9</v>
      </c>
      <c r="AA23">
        <v>34.799999999999997</v>
      </c>
      <c r="AB23">
        <v>0.9</v>
      </c>
      <c r="AG23">
        <v>0.11</v>
      </c>
      <c r="AH23">
        <v>0.01</v>
      </c>
    </row>
    <row r="24" spans="1:57" x14ac:dyDescent="0.25">
      <c r="A24" s="5" t="s">
        <v>48</v>
      </c>
      <c r="B24" t="s">
        <v>46</v>
      </c>
      <c r="C24" t="s">
        <v>47</v>
      </c>
      <c r="D24">
        <v>3</v>
      </c>
      <c r="E24">
        <v>46</v>
      </c>
      <c r="F24">
        <v>12.53</v>
      </c>
      <c r="G24">
        <v>1.7</v>
      </c>
      <c r="H24">
        <v>6.0000000000000001E-3</v>
      </c>
      <c r="I24">
        <v>71.83</v>
      </c>
      <c r="J24">
        <v>17.149000000000001</v>
      </c>
      <c r="O24">
        <v>0.67</v>
      </c>
      <c r="P24">
        <v>0.09</v>
      </c>
      <c r="Q24">
        <v>0.34</v>
      </c>
      <c r="R24">
        <v>0.04</v>
      </c>
      <c r="Y24">
        <v>68.400000000000006</v>
      </c>
      <c r="Z24">
        <v>4.2</v>
      </c>
      <c r="AA24">
        <v>31.6</v>
      </c>
      <c r="AB24">
        <v>4.2</v>
      </c>
      <c r="AG24">
        <v>0.1</v>
      </c>
      <c r="AH24">
        <v>0.03</v>
      </c>
    </row>
    <row r="25" spans="1:57" x14ac:dyDescent="0.25">
      <c r="A25" s="5" t="s">
        <v>49</v>
      </c>
      <c r="B25" t="s">
        <v>50</v>
      </c>
      <c r="D25">
        <v>20</v>
      </c>
      <c r="K25">
        <v>0.8</v>
      </c>
      <c r="L25">
        <v>0.19</v>
      </c>
      <c r="S25">
        <v>1.36</v>
      </c>
      <c r="T25">
        <v>0.14000000000000001</v>
      </c>
    </row>
    <row r="26" spans="1:57" ht="15" customHeight="1" x14ac:dyDescent="0.25">
      <c r="A26" s="1" t="s">
        <v>51</v>
      </c>
      <c r="C26" t="s">
        <v>19</v>
      </c>
      <c r="D26">
        <v>8</v>
      </c>
      <c r="E26" s="7">
        <v>42.9166666666667</v>
      </c>
      <c r="F26" s="7">
        <v>2.809952550014561</v>
      </c>
      <c r="G26" s="7">
        <v>1.75</v>
      </c>
      <c r="H26" s="7">
        <v>7.0710678118654821E-2</v>
      </c>
      <c r="I26" s="7">
        <f>AVERAGE(88.6,80.5,86.4, 80, 82.3, 95.5, 77.3, 78.9)</f>
        <v>83.687499999999986</v>
      </c>
      <c r="J26" s="7">
        <f>STDEV(88.6,80.5,86.4, 80, 82.3, 95.5, 77.3, 78.9)</f>
        <v>6.0995169597974837</v>
      </c>
      <c r="K26">
        <v>1.4100000000000001</v>
      </c>
      <c r="L26">
        <v>0.10757057484009543</v>
      </c>
      <c r="O26">
        <v>1.19875</v>
      </c>
      <c r="P26">
        <v>0.17955798904134379</v>
      </c>
    </row>
    <row r="27" spans="1:57" ht="15" customHeight="1" x14ac:dyDescent="0.25">
      <c r="A27" s="5" t="s">
        <v>53</v>
      </c>
      <c r="B27" t="s">
        <v>52</v>
      </c>
      <c r="D27">
        <v>9</v>
      </c>
      <c r="E27" s="7">
        <v>50</v>
      </c>
      <c r="F27" s="7">
        <v>14</v>
      </c>
      <c r="G27" s="7">
        <v>1.82</v>
      </c>
      <c r="H27" s="7">
        <v>0.06</v>
      </c>
      <c r="I27" s="7">
        <v>86.4</v>
      </c>
      <c r="J27" s="7">
        <v>13.9</v>
      </c>
      <c r="K27" s="7">
        <v>1.25</v>
      </c>
      <c r="L27" s="7">
        <v>7.0000000000000007E-2</v>
      </c>
    </row>
    <row r="28" spans="1:57" ht="15" customHeight="1" x14ac:dyDescent="0.25">
      <c r="A28" s="1" t="s">
        <v>53</v>
      </c>
      <c r="B28" t="s">
        <v>42</v>
      </c>
      <c r="D28">
        <v>9</v>
      </c>
      <c r="E28" s="7">
        <v>50</v>
      </c>
      <c r="F28" s="7">
        <v>14</v>
      </c>
      <c r="G28" s="7">
        <v>1.82</v>
      </c>
      <c r="H28" s="7">
        <v>0.06</v>
      </c>
      <c r="I28" s="7">
        <v>86.4</v>
      </c>
      <c r="J28" s="7">
        <v>13.9</v>
      </c>
      <c r="K28" s="7">
        <v>1.05</v>
      </c>
      <c r="L28">
        <v>0.05</v>
      </c>
    </row>
    <row r="29" spans="1:57" ht="15" customHeight="1" x14ac:dyDescent="0.25">
      <c r="A29" s="1" t="s">
        <v>53</v>
      </c>
      <c r="B29" t="s">
        <v>29</v>
      </c>
      <c r="D29">
        <v>9</v>
      </c>
      <c r="E29" s="7">
        <v>50</v>
      </c>
      <c r="F29" s="7">
        <v>14</v>
      </c>
      <c r="G29" s="7">
        <v>1.82</v>
      </c>
      <c r="H29" s="7">
        <v>0.06</v>
      </c>
      <c r="I29" s="7">
        <v>86.4</v>
      </c>
      <c r="J29" s="7">
        <v>13.9</v>
      </c>
      <c r="K29" s="7">
        <v>1.44</v>
      </c>
      <c r="L29">
        <v>0.14000000000000001</v>
      </c>
    </row>
    <row r="30" spans="1:57" ht="15" customHeight="1" x14ac:dyDescent="0.25">
      <c r="A30" s="1" t="s">
        <v>68</v>
      </c>
      <c r="B30" t="s">
        <v>31</v>
      </c>
      <c r="D30">
        <v>5</v>
      </c>
      <c r="I30" s="7">
        <v>92</v>
      </c>
      <c r="J30" s="7">
        <v>19.2</v>
      </c>
      <c r="K30" s="7">
        <v>0.97</v>
      </c>
      <c r="L30">
        <v>0.08</v>
      </c>
      <c r="M30">
        <v>92</v>
      </c>
      <c r="N30">
        <v>5</v>
      </c>
      <c r="O30">
        <v>1.27</v>
      </c>
      <c r="P30">
        <v>7.0000000000000007E-2</v>
      </c>
    </row>
    <row r="31" spans="1:57" ht="15" customHeight="1" x14ac:dyDescent="0.25">
      <c r="A31" s="1" t="s">
        <v>69</v>
      </c>
      <c r="B31" t="s">
        <v>70</v>
      </c>
      <c r="C31" t="s">
        <v>19</v>
      </c>
      <c r="D31">
        <v>7</v>
      </c>
      <c r="E31">
        <v>49</v>
      </c>
      <c r="F31">
        <v>17</v>
      </c>
      <c r="G31">
        <v>1.75</v>
      </c>
      <c r="H31">
        <v>0.08</v>
      </c>
      <c r="I31" s="7">
        <v>85</v>
      </c>
      <c r="J31" s="7">
        <v>15</v>
      </c>
      <c r="K31" s="7">
        <v>1.42</v>
      </c>
      <c r="L31" s="7">
        <v>0.02</v>
      </c>
      <c r="O31">
        <v>0.73</v>
      </c>
      <c r="P31">
        <v>0.05</v>
      </c>
    </row>
    <row r="32" spans="1:57" x14ac:dyDescent="0.25">
      <c r="A32" s="5" t="s">
        <v>77</v>
      </c>
      <c r="B32" t="s">
        <v>78</v>
      </c>
      <c r="C32" t="s">
        <v>19</v>
      </c>
      <c r="D32">
        <v>13</v>
      </c>
      <c r="E32">
        <v>63</v>
      </c>
      <c r="G32">
        <v>1.71</v>
      </c>
      <c r="I32">
        <v>71</v>
      </c>
      <c r="K32" s="7">
        <v>0.75</v>
      </c>
      <c r="L32" s="7">
        <v>0.15</v>
      </c>
      <c r="M32" s="7">
        <v>87</v>
      </c>
      <c r="N32" s="7">
        <v>7</v>
      </c>
      <c r="O32" s="7">
        <v>1.02</v>
      </c>
      <c r="P32" s="7">
        <v>0.13</v>
      </c>
    </row>
    <row r="33" spans="1:51" x14ac:dyDescent="0.25">
      <c r="A33" s="5" t="s">
        <v>77</v>
      </c>
      <c r="B33" t="s">
        <v>72</v>
      </c>
      <c r="C33" t="s">
        <v>19</v>
      </c>
      <c r="D33">
        <v>14</v>
      </c>
      <c r="E33">
        <v>29</v>
      </c>
      <c r="G33">
        <v>1.77</v>
      </c>
      <c r="I33">
        <v>80</v>
      </c>
      <c r="K33" s="7">
        <v>1.18</v>
      </c>
      <c r="L33" s="7">
        <v>0.17</v>
      </c>
      <c r="M33" s="7">
        <v>99</v>
      </c>
      <c r="N33" s="7">
        <v>9</v>
      </c>
      <c r="O33" s="7">
        <v>1.44</v>
      </c>
      <c r="P33" s="7">
        <v>0.16</v>
      </c>
    </row>
    <row r="34" spans="1:51" x14ac:dyDescent="0.25">
      <c r="A34" s="5" t="s">
        <v>77</v>
      </c>
      <c r="B34" t="s">
        <v>79</v>
      </c>
      <c r="C34" t="s">
        <v>19</v>
      </c>
      <c r="D34">
        <v>15</v>
      </c>
      <c r="E34">
        <v>60</v>
      </c>
      <c r="G34">
        <v>1.69</v>
      </c>
      <c r="I34">
        <v>79</v>
      </c>
      <c r="K34" s="7">
        <v>0.9</v>
      </c>
      <c r="L34" s="7">
        <v>0.17</v>
      </c>
      <c r="M34" s="7">
        <v>98</v>
      </c>
      <c r="N34" s="7">
        <v>13</v>
      </c>
      <c r="O34" s="7">
        <v>1.1000000000000001</v>
      </c>
      <c r="P34" s="7">
        <v>0.16</v>
      </c>
    </row>
    <row r="35" spans="1:51" x14ac:dyDescent="0.25">
      <c r="A35" s="5" t="s">
        <v>80</v>
      </c>
      <c r="B35" t="s">
        <v>78</v>
      </c>
      <c r="C35" t="s">
        <v>19</v>
      </c>
      <c r="D35">
        <v>3</v>
      </c>
      <c r="E35">
        <v>64</v>
      </c>
      <c r="F35">
        <v>5.3</v>
      </c>
      <c r="K35" s="7">
        <v>0.75</v>
      </c>
      <c r="L35" s="7">
        <v>0.13</v>
      </c>
      <c r="M35" s="7">
        <v>82.4</v>
      </c>
      <c r="N35" s="7">
        <v>6</v>
      </c>
      <c r="O35" s="7">
        <v>1.1000000000000001</v>
      </c>
      <c r="P35" s="7">
        <v>0.01</v>
      </c>
      <c r="Y35">
        <v>32.4</v>
      </c>
      <c r="Z35">
        <v>4</v>
      </c>
      <c r="AX35">
        <v>33.799999999999997</v>
      </c>
      <c r="AY35">
        <v>3.1</v>
      </c>
    </row>
    <row r="36" spans="1:51" x14ac:dyDescent="0.25">
      <c r="A36" s="5" t="s">
        <v>80</v>
      </c>
      <c r="B36" t="s">
        <v>72</v>
      </c>
      <c r="C36" t="s">
        <v>19</v>
      </c>
      <c r="D36">
        <v>3</v>
      </c>
      <c r="E36">
        <v>39.299999999999997</v>
      </c>
      <c r="F36">
        <v>9.9</v>
      </c>
      <c r="K36" s="7">
        <v>1.07</v>
      </c>
      <c r="L36" s="7">
        <v>0.08</v>
      </c>
      <c r="M36" s="7">
        <v>94.7</v>
      </c>
      <c r="N36" s="7">
        <v>4.9000000000000004</v>
      </c>
      <c r="O36" s="7">
        <v>1.4</v>
      </c>
      <c r="P36" s="7">
        <v>0.1</v>
      </c>
      <c r="Y36">
        <v>36.4</v>
      </c>
      <c r="Z36">
        <v>2</v>
      </c>
      <c r="AX36">
        <v>39.1</v>
      </c>
      <c r="AY36">
        <v>3.3</v>
      </c>
    </row>
    <row r="37" spans="1:51" x14ac:dyDescent="0.25">
      <c r="A37" s="5" t="s">
        <v>93</v>
      </c>
      <c r="B37" t="s">
        <v>95</v>
      </c>
      <c r="C37" t="s">
        <v>94</v>
      </c>
      <c r="D37">
        <v>8</v>
      </c>
      <c r="E37">
        <v>13.1</v>
      </c>
      <c r="F37">
        <v>3.1</v>
      </c>
      <c r="K37" s="7">
        <v>1.04</v>
      </c>
      <c r="L37" s="7">
        <v>0.16</v>
      </c>
      <c r="M37" s="7">
        <v>50.8</v>
      </c>
      <c r="N37" s="7">
        <v>5.5</v>
      </c>
      <c r="O37" s="7">
        <v>1.23</v>
      </c>
      <c r="P37" s="7">
        <v>0.19</v>
      </c>
      <c r="S37">
        <v>1.19</v>
      </c>
      <c r="T37">
        <v>0.13</v>
      </c>
    </row>
    <row r="38" spans="1:51" x14ac:dyDescent="0.25">
      <c r="A38" s="5" t="s">
        <v>93</v>
      </c>
      <c r="B38" t="s">
        <v>96</v>
      </c>
      <c r="C38" t="s">
        <v>94</v>
      </c>
      <c r="D38">
        <v>8</v>
      </c>
      <c r="E38">
        <v>13.1</v>
      </c>
      <c r="F38">
        <v>3.1</v>
      </c>
      <c r="K38" s="7">
        <v>1.1000000000000001</v>
      </c>
      <c r="L38" s="7">
        <v>0.14000000000000001</v>
      </c>
      <c r="M38" s="7">
        <v>52.4</v>
      </c>
      <c r="N38" s="7">
        <v>10.6</v>
      </c>
      <c r="O38" s="7">
        <v>1.1000000000000001</v>
      </c>
      <c r="P38" s="7">
        <v>0.14000000000000001</v>
      </c>
      <c r="S38">
        <v>1.19</v>
      </c>
      <c r="T38">
        <v>0.23</v>
      </c>
    </row>
    <row r="39" spans="1:51" x14ac:dyDescent="0.25">
      <c r="A39" t="s">
        <v>98</v>
      </c>
      <c r="C39" t="s">
        <v>19</v>
      </c>
      <c r="D39">
        <v>5</v>
      </c>
      <c r="E39">
        <v>27</v>
      </c>
      <c r="F39">
        <v>12.7</v>
      </c>
      <c r="G39">
        <v>1.76</v>
      </c>
      <c r="H39">
        <v>0.05</v>
      </c>
      <c r="I39">
        <v>70.3</v>
      </c>
      <c r="J39">
        <v>3.8</v>
      </c>
      <c r="K39" s="7">
        <v>1.27</v>
      </c>
      <c r="L39" s="7">
        <v>0.22</v>
      </c>
      <c r="M39" s="7">
        <v>108</v>
      </c>
      <c r="N39" s="7">
        <v>110</v>
      </c>
      <c r="O39" s="7">
        <v>1.2</v>
      </c>
      <c r="Q39">
        <v>0.62</v>
      </c>
      <c r="R39">
        <v>0.08</v>
      </c>
      <c r="Y39">
        <v>58.75</v>
      </c>
      <c r="Z39">
        <v>2.66</v>
      </c>
      <c r="AJ39">
        <v>1.28</v>
      </c>
      <c r="AK39">
        <v>0.22</v>
      </c>
      <c r="AL39">
        <v>108</v>
      </c>
      <c r="AM39">
        <v>12</v>
      </c>
      <c r="AP39">
        <v>0.73</v>
      </c>
      <c r="AQ39">
        <v>0.15</v>
      </c>
      <c r="AX39">
        <v>62.93</v>
      </c>
      <c r="AY39">
        <v>2.92</v>
      </c>
    </row>
    <row r="40" spans="1:51" x14ac:dyDescent="0.25">
      <c r="A40" s="5" t="s">
        <v>108</v>
      </c>
      <c r="B40" t="s">
        <v>31</v>
      </c>
      <c r="C40" t="s">
        <v>109</v>
      </c>
      <c r="D40">
        <v>15</v>
      </c>
      <c r="E40">
        <v>58.1</v>
      </c>
      <c r="F40">
        <v>6.7</v>
      </c>
      <c r="G40">
        <v>1.74</v>
      </c>
      <c r="H40">
        <v>7.0000000000000007E-2</v>
      </c>
      <c r="I40">
        <v>91.6</v>
      </c>
      <c r="J40">
        <v>23</v>
      </c>
      <c r="K40" s="7">
        <v>1.04</v>
      </c>
      <c r="L40" s="7">
        <v>0.15</v>
      </c>
      <c r="M40" s="7">
        <v>104</v>
      </c>
      <c r="N40" s="7">
        <v>9.1999999999999993</v>
      </c>
      <c r="Q40">
        <v>0.63</v>
      </c>
      <c r="R40">
        <v>0.08</v>
      </c>
      <c r="S40">
        <v>1.1599999999999999</v>
      </c>
      <c r="T40">
        <v>0.1</v>
      </c>
      <c r="AP40">
        <v>0.56999999999999995</v>
      </c>
      <c r="AQ40">
        <v>0.06</v>
      </c>
      <c r="AR40">
        <v>1.1599999999999999</v>
      </c>
      <c r="AS40">
        <v>0.1</v>
      </c>
    </row>
    <row r="41" spans="1:51" x14ac:dyDescent="0.25">
      <c r="A41" s="5" t="s">
        <v>108</v>
      </c>
      <c r="B41" t="s">
        <v>110</v>
      </c>
      <c r="C41" t="s">
        <v>109</v>
      </c>
      <c r="D41">
        <v>15</v>
      </c>
      <c r="E41">
        <v>58.1</v>
      </c>
      <c r="F41">
        <v>6.7</v>
      </c>
      <c r="G41">
        <v>1.74</v>
      </c>
      <c r="H41">
        <v>7.0000000000000007E-2</v>
      </c>
      <c r="I41">
        <v>91.6</v>
      </c>
      <c r="J41">
        <v>23</v>
      </c>
      <c r="K41" s="7">
        <v>1.03</v>
      </c>
      <c r="L41" s="7">
        <v>0.15</v>
      </c>
      <c r="M41" s="7">
        <v>103.7</v>
      </c>
      <c r="N41" s="7">
        <v>8.6</v>
      </c>
      <c r="Q41">
        <v>0.63</v>
      </c>
      <c r="R41">
        <v>0.08</v>
      </c>
      <c r="S41">
        <v>1.17</v>
      </c>
      <c r="T41">
        <v>0.1</v>
      </c>
      <c r="AP41">
        <v>0.56999999999999995</v>
      </c>
      <c r="AQ41">
        <v>0.06</v>
      </c>
      <c r="AR41">
        <v>1.17</v>
      </c>
      <c r="AS41">
        <v>0.1</v>
      </c>
    </row>
    <row r="42" spans="1:51" x14ac:dyDescent="0.25">
      <c r="A42" s="5" t="s">
        <v>108</v>
      </c>
      <c r="B42" t="s">
        <v>111</v>
      </c>
      <c r="C42" t="s">
        <v>109</v>
      </c>
      <c r="D42">
        <v>15</v>
      </c>
      <c r="E42">
        <v>58.1</v>
      </c>
      <c r="F42">
        <v>6.7</v>
      </c>
      <c r="G42">
        <v>1.74</v>
      </c>
      <c r="H42">
        <v>7.0000000000000007E-2</v>
      </c>
      <c r="I42">
        <v>91.6</v>
      </c>
      <c r="J42">
        <v>23</v>
      </c>
      <c r="K42" s="7">
        <v>1.02</v>
      </c>
      <c r="L42" s="7">
        <v>0.15</v>
      </c>
      <c r="M42" s="7">
        <v>102.8</v>
      </c>
      <c r="N42" s="7">
        <v>9.6999999999999993</v>
      </c>
      <c r="Q42">
        <v>0.62</v>
      </c>
      <c r="R42">
        <v>0.08</v>
      </c>
      <c r="S42">
        <v>1.17</v>
      </c>
      <c r="T42">
        <v>0.12</v>
      </c>
      <c r="AP42">
        <v>0.56999999999999995</v>
      </c>
      <c r="AQ42">
        <v>0.06</v>
      </c>
      <c r="AR42">
        <v>1.18</v>
      </c>
      <c r="AS42">
        <v>0.12</v>
      </c>
    </row>
    <row r="43" spans="1:51" x14ac:dyDescent="0.25">
      <c r="A43" s="5" t="s">
        <v>108</v>
      </c>
      <c r="B43" t="s">
        <v>112</v>
      </c>
      <c r="C43" t="s">
        <v>109</v>
      </c>
      <c r="D43">
        <v>15</v>
      </c>
      <c r="E43">
        <v>58.1</v>
      </c>
      <c r="F43">
        <v>6.7</v>
      </c>
      <c r="G43">
        <v>1.74</v>
      </c>
      <c r="H43">
        <v>7.0000000000000007E-2</v>
      </c>
      <c r="I43">
        <v>91.6</v>
      </c>
      <c r="J43">
        <v>23</v>
      </c>
      <c r="K43" s="7">
        <v>1.02</v>
      </c>
      <c r="L43" s="7">
        <v>0.15</v>
      </c>
      <c r="M43" s="7">
        <v>103.3</v>
      </c>
      <c r="N43" s="7">
        <v>6.7</v>
      </c>
      <c r="Q43">
        <v>0.62</v>
      </c>
      <c r="R43">
        <v>0.08</v>
      </c>
      <c r="S43">
        <v>1.17</v>
      </c>
      <c r="T43">
        <v>0.08</v>
      </c>
      <c r="AP43">
        <v>0.56999999999999995</v>
      </c>
      <c r="AQ43">
        <v>0.08</v>
      </c>
      <c r="AR43">
        <v>1.17</v>
      </c>
      <c r="AS43">
        <v>0.08</v>
      </c>
    </row>
    <row r="44" spans="1:51" x14ac:dyDescent="0.25">
      <c r="A44" t="s">
        <v>113</v>
      </c>
      <c r="C44" t="s">
        <v>19</v>
      </c>
      <c r="D44">
        <v>8</v>
      </c>
      <c r="E44">
        <v>49.4</v>
      </c>
      <c r="F44">
        <v>9.4</v>
      </c>
      <c r="G44">
        <v>1.75</v>
      </c>
      <c r="H44">
        <v>0.64</v>
      </c>
      <c r="I44">
        <v>82.6</v>
      </c>
      <c r="J44">
        <v>16.600000000000001</v>
      </c>
      <c r="K44" s="7">
        <v>1.1299999999999999</v>
      </c>
      <c r="L44" s="7">
        <v>0.23</v>
      </c>
      <c r="Q44">
        <v>0.67</v>
      </c>
      <c r="R44">
        <v>0.1</v>
      </c>
      <c r="U44">
        <v>0.77</v>
      </c>
      <c r="V44">
        <v>0.08</v>
      </c>
      <c r="W44">
        <v>0.43</v>
      </c>
      <c r="X44">
        <v>0.05</v>
      </c>
      <c r="AP44">
        <v>0.63</v>
      </c>
      <c r="AQ44">
        <v>7.0000000000000007E-2</v>
      </c>
      <c r="AT44">
        <v>0.78</v>
      </c>
      <c r="AU44">
        <v>0.09</v>
      </c>
      <c r="AV44">
        <v>0.41</v>
      </c>
      <c r="AW44">
        <v>0.04</v>
      </c>
    </row>
    <row r="45" spans="1:51" x14ac:dyDescent="0.25">
      <c r="A45" t="s">
        <v>114</v>
      </c>
      <c r="B45" t="s">
        <v>116</v>
      </c>
      <c r="C45" t="s">
        <v>117</v>
      </c>
      <c r="D45">
        <v>5</v>
      </c>
      <c r="E45">
        <v>57</v>
      </c>
      <c r="F45">
        <v>21</v>
      </c>
      <c r="G45">
        <v>1.7</v>
      </c>
      <c r="H45">
        <v>0.16</v>
      </c>
      <c r="I45">
        <v>74</v>
      </c>
      <c r="J45">
        <v>19</v>
      </c>
      <c r="K45" s="7">
        <v>1.07</v>
      </c>
      <c r="L45" s="7">
        <v>0.02</v>
      </c>
      <c r="M45" s="7">
        <v>106</v>
      </c>
      <c r="N45" s="7">
        <v>8</v>
      </c>
      <c r="Y45">
        <v>66</v>
      </c>
      <c r="Z45">
        <v>3</v>
      </c>
    </row>
    <row r="46" spans="1:51" x14ac:dyDescent="0.25">
      <c r="A46" t="s">
        <v>114</v>
      </c>
      <c r="B46" t="s">
        <v>115</v>
      </c>
      <c r="C46" t="s">
        <v>19</v>
      </c>
      <c r="D46">
        <v>6</v>
      </c>
      <c r="E46">
        <v>56</v>
      </c>
      <c r="F46">
        <v>13</v>
      </c>
      <c r="G46">
        <v>1.78</v>
      </c>
      <c r="H46">
        <v>0.12</v>
      </c>
      <c r="I46">
        <v>78</v>
      </c>
      <c r="J46">
        <v>13</v>
      </c>
      <c r="K46" s="7">
        <v>1.19</v>
      </c>
      <c r="L46" s="7">
        <v>0.35</v>
      </c>
      <c r="M46" s="7">
        <v>106</v>
      </c>
      <c r="N46" s="7">
        <v>9</v>
      </c>
      <c r="Y46">
        <v>65</v>
      </c>
      <c r="Z46">
        <v>4</v>
      </c>
    </row>
    <row r="47" spans="1:51" x14ac:dyDescent="0.25">
      <c r="A47" t="s">
        <v>123</v>
      </c>
      <c r="B47" t="s">
        <v>124</v>
      </c>
      <c r="C47" t="s">
        <v>19</v>
      </c>
      <c r="D47">
        <v>7</v>
      </c>
      <c r="E47">
        <v>35.200000000000003</v>
      </c>
      <c r="F47">
        <v>13.5</v>
      </c>
      <c r="I47">
        <v>94.5</v>
      </c>
      <c r="J47">
        <v>17.899999999999999</v>
      </c>
      <c r="K47" s="7">
        <v>1.19</v>
      </c>
      <c r="L47" s="7">
        <v>0.27</v>
      </c>
      <c r="Q47">
        <v>0.68</v>
      </c>
      <c r="S47">
        <v>1.22</v>
      </c>
      <c r="AC47">
        <v>0.21</v>
      </c>
      <c r="AP47">
        <v>0.66</v>
      </c>
    </row>
    <row r="48" spans="1:51" x14ac:dyDescent="0.25">
      <c r="A48" t="s">
        <v>123</v>
      </c>
      <c r="B48" t="s">
        <v>125</v>
      </c>
      <c r="C48" t="s">
        <v>19</v>
      </c>
      <c r="D48">
        <v>7</v>
      </c>
      <c r="E48">
        <v>35.200000000000003</v>
      </c>
      <c r="F48">
        <v>13.5</v>
      </c>
      <c r="I48">
        <v>94.5</v>
      </c>
      <c r="J48">
        <v>17.899999999999999</v>
      </c>
      <c r="K48" s="7">
        <v>1.27</v>
      </c>
      <c r="L48" s="7">
        <v>0.28999999999999998</v>
      </c>
      <c r="Q48">
        <v>0.66</v>
      </c>
      <c r="S48">
        <v>1.24</v>
      </c>
      <c r="AC48">
        <v>0.21</v>
      </c>
      <c r="AP48">
        <v>0.68</v>
      </c>
    </row>
    <row r="49" spans="1:59" x14ac:dyDescent="0.25">
      <c r="A49" t="s">
        <v>126</v>
      </c>
      <c r="B49" t="s">
        <v>128</v>
      </c>
      <c r="C49" t="s">
        <v>127</v>
      </c>
      <c r="D49">
        <v>7</v>
      </c>
      <c r="E49">
        <v>43.857142857142854</v>
      </c>
      <c r="F49">
        <v>11.437199124327767</v>
      </c>
      <c r="G49">
        <v>1.6171428571428572</v>
      </c>
      <c r="H49">
        <v>6.0198085715486252E-2</v>
      </c>
      <c r="I49">
        <v>64.428571428571431</v>
      </c>
      <c r="J49">
        <v>9.6920438652388494</v>
      </c>
      <c r="K49">
        <v>1.2741428571428572</v>
      </c>
      <c r="L49">
        <v>0.27160414121255488</v>
      </c>
      <c r="Q49">
        <v>0.70285714285714285</v>
      </c>
      <c r="R49">
        <v>7.3576329009241825E-2</v>
      </c>
      <c r="Y49">
        <v>65.371428571428581</v>
      </c>
      <c r="Z49">
        <v>3.0510731913618527</v>
      </c>
    </row>
    <row r="50" spans="1:59" x14ac:dyDescent="0.25">
      <c r="A50" s="5" t="s">
        <v>132</v>
      </c>
      <c r="B50" t="s">
        <v>128</v>
      </c>
      <c r="C50" t="s">
        <v>134</v>
      </c>
      <c r="D50">
        <v>1</v>
      </c>
      <c r="E50">
        <v>33</v>
      </c>
      <c r="G50">
        <v>1.73</v>
      </c>
      <c r="I50">
        <v>52</v>
      </c>
      <c r="K50">
        <v>1.32</v>
      </c>
      <c r="L50">
        <v>0.02</v>
      </c>
      <c r="M50">
        <v>118</v>
      </c>
      <c r="N50">
        <v>2</v>
      </c>
      <c r="Q50">
        <v>0.76739999999999997</v>
      </c>
      <c r="R50">
        <v>1E-3</v>
      </c>
      <c r="U50">
        <v>0.32</v>
      </c>
      <c r="V50">
        <v>2.9999999999999997E-4</v>
      </c>
      <c r="W50">
        <v>0.41</v>
      </c>
      <c r="X50">
        <v>2.0000000000000001E-4</v>
      </c>
      <c r="AC50">
        <v>0.3</v>
      </c>
      <c r="AD50">
        <v>0.02</v>
      </c>
      <c r="AP50">
        <v>0.6</v>
      </c>
      <c r="AQ50">
        <v>8.0000000000000002E-3</v>
      </c>
      <c r="AT50">
        <v>0.41</v>
      </c>
      <c r="AU50">
        <v>2.0000000000000001E-4</v>
      </c>
      <c r="AV50">
        <v>0.31</v>
      </c>
      <c r="AW50">
        <v>4.0000000000000002E-4</v>
      </c>
    </row>
    <row r="51" spans="1:59" x14ac:dyDescent="0.25">
      <c r="A51" s="5" t="s">
        <v>132</v>
      </c>
      <c r="B51" t="s">
        <v>133</v>
      </c>
      <c r="C51" t="s">
        <v>134</v>
      </c>
      <c r="D51">
        <v>1</v>
      </c>
      <c r="E51">
        <v>33</v>
      </c>
      <c r="G51">
        <v>1.73</v>
      </c>
      <c r="I51">
        <v>53</v>
      </c>
      <c r="K51">
        <v>1.34</v>
      </c>
      <c r="L51">
        <v>0.03</v>
      </c>
      <c r="M51">
        <v>118.4</v>
      </c>
      <c r="N51">
        <v>1.5</v>
      </c>
      <c r="Q51">
        <v>0.76600000000000001</v>
      </c>
      <c r="R51">
        <v>5.0000000000000001E-4</v>
      </c>
      <c r="U51">
        <v>0.32</v>
      </c>
      <c r="V51">
        <v>2.0000000000000001E-4</v>
      </c>
      <c r="W51">
        <v>0.42</v>
      </c>
      <c r="X51">
        <v>2.0000000000000001E-4</v>
      </c>
      <c r="AC51">
        <v>0.28999999999999998</v>
      </c>
      <c r="AD51">
        <v>0.01</v>
      </c>
      <c r="AP51">
        <v>0.62</v>
      </c>
      <c r="AQ51">
        <v>6.9999999999999999E-4</v>
      </c>
      <c r="AT51">
        <v>0.41</v>
      </c>
      <c r="AU51">
        <v>2.0000000000000001E-4</v>
      </c>
      <c r="AV51">
        <v>0.31</v>
      </c>
      <c r="AW51">
        <v>2.0000000000000001E-4</v>
      </c>
    </row>
    <row r="52" spans="1:59" x14ac:dyDescent="0.25">
      <c r="A52" t="s">
        <v>141</v>
      </c>
      <c r="B52" t="s">
        <v>142</v>
      </c>
      <c r="C52" t="s">
        <v>143</v>
      </c>
      <c r="D52">
        <v>11</v>
      </c>
      <c r="E52">
        <v>42.5</v>
      </c>
      <c r="F52">
        <v>13.1</v>
      </c>
      <c r="G52">
        <v>1.71</v>
      </c>
      <c r="H52">
        <v>0.09</v>
      </c>
      <c r="I52">
        <v>80.3</v>
      </c>
      <c r="J52">
        <v>14.3</v>
      </c>
      <c r="K52">
        <v>1.44</v>
      </c>
      <c r="L52">
        <v>0.18</v>
      </c>
      <c r="M52">
        <v>108.31</v>
      </c>
      <c r="N52">
        <v>8.3800000000000008</v>
      </c>
      <c r="Q52">
        <v>0.82</v>
      </c>
      <c r="R52">
        <v>0.12</v>
      </c>
      <c r="U52">
        <v>0.66</v>
      </c>
      <c r="V52">
        <v>0.06</v>
      </c>
      <c r="W52">
        <v>0.44</v>
      </c>
      <c r="X52">
        <v>0.02</v>
      </c>
      <c r="AP52">
        <v>0.79</v>
      </c>
      <c r="AQ52">
        <v>0.12</v>
      </c>
      <c r="AT52">
        <v>0.69</v>
      </c>
      <c r="AU52">
        <v>0.06</v>
      </c>
      <c r="AV52">
        <v>0.42</v>
      </c>
      <c r="AW52">
        <v>0.02</v>
      </c>
    </row>
    <row r="53" spans="1:59" x14ac:dyDescent="0.25">
      <c r="A53" t="s">
        <v>141</v>
      </c>
      <c r="B53" t="s">
        <v>125</v>
      </c>
      <c r="C53" t="s">
        <v>143</v>
      </c>
      <c r="D53">
        <v>11</v>
      </c>
      <c r="E53">
        <v>42.5</v>
      </c>
      <c r="F53">
        <v>13.1</v>
      </c>
      <c r="G53">
        <v>1.71</v>
      </c>
      <c r="H53">
        <v>0.09</v>
      </c>
      <c r="I53">
        <v>80.3</v>
      </c>
      <c r="J53">
        <v>14.3</v>
      </c>
      <c r="K53">
        <v>1.43</v>
      </c>
      <c r="L53">
        <v>0.2</v>
      </c>
      <c r="M53">
        <v>106.26</v>
      </c>
      <c r="N53">
        <v>7.8</v>
      </c>
      <c r="Q53">
        <v>0.77</v>
      </c>
      <c r="R53">
        <v>0.12</v>
      </c>
      <c r="U53">
        <v>0.65</v>
      </c>
      <c r="V53">
        <v>0.05</v>
      </c>
      <c r="W53">
        <v>0.44</v>
      </c>
      <c r="X53">
        <v>0.02</v>
      </c>
      <c r="AP53">
        <v>0.77</v>
      </c>
      <c r="AQ53">
        <v>0.11</v>
      </c>
      <c r="AT53">
        <v>0.68</v>
      </c>
      <c r="AU53">
        <v>0.06</v>
      </c>
      <c r="AV53">
        <v>0.43</v>
      </c>
      <c r="AW53">
        <v>0.02</v>
      </c>
    </row>
    <row r="54" spans="1:59" x14ac:dyDescent="0.25">
      <c r="A54" s="5" t="s">
        <v>148</v>
      </c>
      <c r="C54" t="s">
        <v>19</v>
      </c>
      <c r="D54">
        <v>6</v>
      </c>
      <c r="E54">
        <v>53</v>
      </c>
      <c r="F54">
        <v>8.8000000000000007</v>
      </c>
      <c r="G54">
        <v>1.7</v>
      </c>
      <c r="H54">
        <v>0.03</v>
      </c>
      <c r="I54">
        <v>75</v>
      </c>
      <c r="J54">
        <v>4.7</v>
      </c>
      <c r="K54">
        <v>1.1299999999999999</v>
      </c>
      <c r="L54">
        <v>0.21</v>
      </c>
      <c r="M54">
        <v>115</v>
      </c>
      <c r="N54">
        <v>3</v>
      </c>
      <c r="Q54">
        <v>0.68</v>
      </c>
      <c r="R54">
        <v>0.03</v>
      </c>
      <c r="U54">
        <v>0.69</v>
      </c>
      <c r="V54">
        <v>0.15</v>
      </c>
      <c r="AP54">
        <v>0.6</v>
      </c>
      <c r="AQ54">
        <v>0.03</v>
      </c>
      <c r="AT54">
        <v>0.73</v>
      </c>
      <c r="AU54">
        <v>0.12</v>
      </c>
    </row>
    <row r="55" spans="1:59" x14ac:dyDescent="0.25">
      <c r="A55" s="5" t="s">
        <v>149</v>
      </c>
      <c r="C55" t="s">
        <v>19</v>
      </c>
      <c r="D55">
        <v>18</v>
      </c>
      <c r="E55">
        <v>55</v>
      </c>
      <c r="F55">
        <v>9.5</v>
      </c>
      <c r="G55">
        <v>1.83</v>
      </c>
      <c r="H55">
        <v>0.05</v>
      </c>
      <c r="I55">
        <v>90.3</v>
      </c>
      <c r="J55">
        <v>14.73</v>
      </c>
      <c r="K55">
        <v>1.17</v>
      </c>
      <c r="L55">
        <v>0.13</v>
      </c>
      <c r="M55">
        <f>1.7*60</f>
        <v>102</v>
      </c>
      <c r="N55">
        <f>0.18*60</f>
        <v>10.799999999999999</v>
      </c>
      <c r="Q55">
        <v>0.68</v>
      </c>
      <c r="R55">
        <v>7.0000000000000007E-2</v>
      </c>
      <c r="S55">
        <v>1.2</v>
      </c>
      <c r="T55">
        <v>0.1</v>
      </c>
      <c r="Y55">
        <v>65.5</v>
      </c>
      <c r="Z55">
        <v>3.1</v>
      </c>
      <c r="AE55">
        <v>15.6</v>
      </c>
      <c r="AF55">
        <v>1.9</v>
      </c>
      <c r="AL55">
        <f>1.68*60</f>
        <v>100.8</v>
      </c>
      <c r="AM55">
        <f>0.15*60</f>
        <v>9</v>
      </c>
      <c r="AP55">
        <v>0.7</v>
      </c>
      <c r="AQ55">
        <v>7.0000000000000007E-2</v>
      </c>
      <c r="AX55">
        <v>67.7</v>
      </c>
      <c r="AY55">
        <v>2.9</v>
      </c>
      <c r="BD55">
        <v>17.399999999999999</v>
      </c>
      <c r="BE55">
        <v>4.2</v>
      </c>
    </row>
    <row r="56" spans="1:59" x14ac:dyDescent="0.25">
      <c r="A56" s="5" t="s">
        <v>153</v>
      </c>
      <c r="B56" t="s">
        <v>150</v>
      </c>
      <c r="C56" t="s">
        <v>19</v>
      </c>
      <c r="D56">
        <v>7</v>
      </c>
      <c r="E56" s="11" t="s">
        <v>152</v>
      </c>
      <c r="F56">
        <v>12</v>
      </c>
      <c r="G56">
        <v>1.85</v>
      </c>
      <c r="H56">
        <v>0.05</v>
      </c>
      <c r="I56">
        <v>80.900000000000006</v>
      </c>
      <c r="J56">
        <v>9.9</v>
      </c>
      <c r="K56">
        <v>1.1200000000000001</v>
      </c>
      <c r="L56">
        <v>0.05</v>
      </c>
      <c r="O56">
        <v>1.41</v>
      </c>
      <c r="P56">
        <v>0.06</v>
      </c>
      <c r="S56">
        <v>1.26</v>
      </c>
      <c r="T56">
        <v>0.05</v>
      </c>
    </row>
    <row r="57" spans="1:59" x14ac:dyDescent="0.25">
      <c r="A57" s="5" t="s">
        <v>153</v>
      </c>
      <c r="B57" t="s">
        <v>151</v>
      </c>
      <c r="C57" t="s">
        <v>19</v>
      </c>
      <c r="D57">
        <v>7</v>
      </c>
      <c r="E57" s="11" t="s">
        <v>152</v>
      </c>
      <c r="F57">
        <v>12</v>
      </c>
      <c r="G57">
        <v>1.85</v>
      </c>
      <c r="H57">
        <v>0.05</v>
      </c>
      <c r="I57">
        <v>80.900000000000006</v>
      </c>
      <c r="J57">
        <v>9.9</v>
      </c>
      <c r="K57">
        <v>1.1299999999999999</v>
      </c>
      <c r="L57">
        <v>0.05</v>
      </c>
      <c r="O57">
        <v>1.41</v>
      </c>
      <c r="P57">
        <v>0.05</v>
      </c>
      <c r="S57">
        <v>1.25</v>
      </c>
      <c r="T57">
        <v>7.0000000000000007E-2</v>
      </c>
    </row>
    <row r="58" spans="1:59" x14ac:dyDescent="0.25">
      <c r="A58" s="5" t="s">
        <v>155</v>
      </c>
      <c r="C58" t="s">
        <v>154</v>
      </c>
      <c r="D58">
        <v>19</v>
      </c>
      <c r="E58">
        <v>52.8</v>
      </c>
      <c r="F58">
        <v>17.600000000000001</v>
      </c>
      <c r="G58">
        <v>1.72</v>
      </c>
      <c r="H58">
        <v>7.8E-2</v>
      </c>
      <c r="I58">
        <v>77.400000000000006</v>
      </c>
      <c r="J58">
        <v>15.5</v>
      </c>
      <c r="K58">
        <v>0.91</v>
      </c>
      <c r="L58">
        <v>2.7E-2</v>
      </c>
      <c r="M58">
        <v>98.3</v>
      </c>
      <c r="N58">
        <v>13.7</v>
      </c>
      <c r="Q58">
        <v>0.56899999999999995</v>
      </c>
      <c r="R58">
        <v>0.11899999999999999</v>
      </c>
      <c r="Y58">
        <v>64.5</v>
      </c>
      <c r="Z58">
        <v>3.8</v>
      </c>
      <c r="AE58">
        <v>14.5</v>
      </c>
      <c r="AF58">
        <v>3.7</v>
      </c>
    </row>
    <row r="59" spans="1:59" x14ac:dyDescent="0.25">
      <c r="A59" s="5" t="s">
        <v>156</v>
      </c>
      <c r="C59" t="s">
        <v>19</v>
      </c>
      <c r="D59">
        <v>11</v>
      </c>
      <c r="E59">
        <v>46</v>
      </c>
      <c r="F59">
        <v>9</v>
      </c>
      <c r="G59">
        <v>1.81</v>
      </c>
      <c r="H59">
        <v>0.09</v>
      </c>
      <c r="I59">
        <v>89</v>
      </c>
      <c r="J59">
        <v>11</v>
      </c>
      <c r="K59">
        <v>1.35</v>
      </c>
      <c r="L59">
        <v>0.13</v>
      </c>
      <c r="M59">
        <f>1.76*60</f>
        <v>105.6</v>
      </c>
      <c r="N59">
        <f>0.09*60</f>
        <v>5.3999999999999995</v>
      </c>
      <c r="Q59">
        <v>0.77</v>
      </c>
      <c r="R59">
        <v>7.0000000000000007E-2</v>
      </c>
    </row>
    <row r="60" spans="1:59" s="5" customFormat="1" x14ac:dyDescent="0.25">
      <c r="A60" s="5" t="s">
        <v>166</v>
      </c>
      <c r="C60" s="5" t="s">
        <v>167</v>
      </c>
      <c r="D60" s="5">
        <v>5</v>
      </c>
      <c r="E60" s="5">
        <v>46.2</v>
      </c>
      <c r="F60" s="5">
        <v>6.94</v>
      </c>
      <c r="K60" s="5">
        <v>0.89600000000000002</v>
      </c>
      <c r="L60" s="5">
        <v>0.16200000000000001</v>
      </c>
      <c r="M60" s="5">
        <v>91.55</v>
      </c>
      <c r="N60" s="5">
        <v>8.25</v>
      </c>
      <c r="Q60" s="5">
        <v>0.61</v>
      </c>
      <c r="R60" s="5">
        <v>9.1999999999999998E-2</v>
      </c>
      <c r="AG60" s="5">
        <v>0.16400000000000001</v>
      </c>
      <c r="AH60" s="5">
        <v>0.03</v>
      </c>
      <c r="AP60" s="5">
        <v>0.55800000000000005</v>
      </c>
      <c r="AQ60" s="5">
        <v>6.7000000000000004E-2</v>
      </c>
    </row>
    <row r="63" spans="1:59" ht="15" customHeight="1" x14ac:dyDescent="0.25">
      <c r="B63" s="9" t="s">
        <v>17</v>
      </c>
      <c r="D63">
        <f>AVERAGE(D7:D62)</f>
        <v>8.8518518518518512</v>
      </c>
      <c r="E63">
        <f t="shared" ref="E63:AH63" si="0">AVERAGE(E7:E62)</f>
        <v>45.426464032421464</v>
      </c>
      <c r="F63">
        <f t="shared" si="0"/>
        <v>10.342491899403312</v>
      </c>
      <c r="G63">
        <f t="shared" si="0"/>
        <v>1.7549285714285716</v>
      </c>
      <c r="H63">
        <f t="shared" si="0"/>
        <v>7.77231075381183E-2</v>
      </c>
      <c r="I63">
        <f t="shared" si="0"/>
        <v>83.564073129251724</v>
      </c>
      <c r="J63">
        <f t="shared" si="0"/>
        <v>15.29529335625101</v>
      </c>
      <c r="K63">
        <f t="shared" si="0"/>
        <v>1.1433142390289452</v>
      </c>
      <c r="L63">
        <f t="shared" si="0"/>
        <v>0.15810048462848333</v>
      </c>
      <c r="M63">
        <f t="shared" si="0"/>
        <v>98.748157894736863</v>
      </c>
      <c r="N63">
        <f t="shared" si="0"/>
        <v>11.292026315789473</v>
      </c>
      <c r="O63">
        <f t="shared" si="0"/>
        <v>1.2083522727272729</v>
      </c>
      <c r="P63">
        <f t="shared" si="0"/>
        <v>0.11269323757339732</v>
      </c>
      <c r="Q63">
        <f t="shared" si="0"/>
        <v>0.65601118012422355</v>
      </c>
      <c r="R63">
        <f t="shared" si="0"/>
        <v>6.9336968048059139E-2</v>
      </c>
      <c r="S63">
        <f t="shared" si="0"/>
        <v>1.216952380952381</v>
      </c>
      <c r="T63">
        <f t="shared" si="0"/>
        <v>9.9473684210526339E-2</v>
      </c>
      <c r="U63">
        <f t="shared" si="0"/>
        <v>0.63990000000000014</v>
      </c>
      <c r="V63">
        <f t="shared" si="0"/>
        <v>5.9569999999999998E-2</v>
      </c>
      <c r="W63">
        <f t="shared" si="0"/>
        <v>0.42433333333333334</v>
      </c>
      <c r="X63">
        <f t="shared" si="0"/>
        <v>3.2599999999999997E-2</v>
      </c>
      <c r="Y63">
        <f t="shared" si="0"/>
        <v>54.449776785714285</v>
      </c>
      <c r="Z63">
        <f t="shared" si="0"/>
        <v>2.7864420744601159</v>
      </c>
      <c r="AA63">
        <f t="shared" si="0"/>
        <v>35.19314285714286</v>
      </c>
      <c r="AB63">
        <f t="shared" si="0"/>
        <v>2.8767142857142858</v>
      </c>
      <c r="AC63">
        <f t="shared" si="0"/>
        <v>0.21671428571428569</v>
      </c>
      <c r="AD63">
        <f t="shared" si="0"/>
        <v>2.7400000000000001E-2</v>
      </c>
      <c r="AE63">
        <f t="shared" si="0"/>
        <v>15.044285714285712</v>
      </c>
      <c r="AF63">
        <f t="shared" si="0"/>
        <v>2.4674285714285711</v>
      </c>
      <c r="AG63">
        <f t="shared" si="0"/>
        <v>0.15525</v>
      </c>
      <c r="AH63">
        <f t="shared" si="0"/>
        <v>2.8850000000000001E-2</v>
      </c>
      <c r="AJ63">
        <f t="shared" ref="AJ63:BG63" si="1">AVERAGE(AJ7:AJ62)</f>
        <v>1.2025000000000001</v>
      </c>
      <c r="AK63">
        <f t="shared" si="1"/>
        <v>0.20850000000000002</v>
      </c>
      <c r="AL63">
        <f t="shared" si="1"/>
        <v>104.4</v>
      </c>
      <c r="AM63">
        <f t="shared" si="1"/>
        <v>10.5</v>
      </c>
      <c r="AN63">
        <f t="shared" si="1"/>
        <v>1.0029999999999999</v>
      </c>
      <c r="AO63">
        <f t="shared" si="1"/>
        <v>0.1525</v>
      </c>
      <c r="AP63">
        <f t="shared" si="1"/>
        <v>0.64404117647058801</v>
      </c>
      <c r="AQ63">
        <f t="shared" si="1"/>
        <v>6.7313333333333336E-2</v>
      </c>
      <c r="AR63">
        <f t="shared" si="1"/>
        <v>1.1105714285714285</v>
      </c>
      <c r="AS63">
        <f t="shared" si="1"/>
        <v>9.1571428571428554E-2</v>
      </c>
      <c r="AT63">
        <f t="shared" si="1"/>
        <v>0.6473000000000001</v>
      </c>
      <c r="AU63">
        <f t="shared" si="1"/>
        <v>5.8149999999999993E-2</v>
      </c>
      <c r="AV63">
        <f t="shared" si="1"/>
        <v>0.38112499999999999</v>
      </c>
      <c r="AW63">
        <f t="shared" si="1"/>
        <v>3.0325000000000001E-2</v>
      </c>
      <c r="AX63">
        <f t="shared" si="1"/>
        <v>46.036499999999997</v>
      </c>
      <c r="AY63">
        <f t="shared" si="1"/>
        <v>3.1321249999999994</v>
      </c>
      <c r="AZ63">
        <f t="shared" si="1"/>
        <v>34.801249999999996</v>
      </c>
      <c r="BA63">
        <f t="shared" si="1"/>
        <v>2.3155000000000001</v>
      </c>
      <c r="BB63">
        <f t="shared" si="1"/>
        <v>0.20266666666666666</v>
      </c>
      <c r="BC63">
        <f t="shared" si="1"/>
        <v>5.0666666666666672E-2</v>
      </c>
      <c r="BD63">
        <f t="shared" si="1"/>
        <v>14.583400000000001</v>
      </c>
      <c r="BE63">
        <f t="shared" si="1"/>
        <v>2.8758000000000004</v>
      </c>
      <c r="BF63" t="e">
        <f t="shared" si="1"/>
        <v>#DIV/0!</v>
      </c>
      <c r="BG63" t="e">
        <f t="shared" si="1"/>
        <v>#DIV/0!</v>
      </c>
    </row>
    <row r="64" spans="1:59" ht="15" customHeight="1" x14ac:dyDescent="0.25">
      <c r="B64" s="9" t="s">
        <v>18</v>
      </c>
      <c r="D64">
        <f>STDEV(D7:D62)</f>
        <v>4.573951709603957</v>
      </c>
      <c r="E64">
        <f t="shared" ref="E64:AH64" si="2">STDEV(E7:E62)</f>
        <v>11.165005827985977</v>
      </c>
      <c r="F64">
        <f t="shared" si="2"/>
        <v>4.1345069191422112</v>
      </c>
      <c r="G64">
        <f t="shared" si="2"/>
        <v>4.9866331006797993E-2</v>
      </c>
      <c r="H64">
        <f t="shared" si="2"/>
        <v>0.10439677126732617</v>
      </c>
      <c r="I64">
        <f t="shared" si="2"/>
        <v>11.874421519812394</v>
      </c>
      <c r="J64">
        <f t="shared" si="2"/>
        <v>5.9209892119780738</v>
      </c>
      <c r="K64">
        <f t="shared" si="2"/>
        <v>0.18558009671672646</v>
      </c>
      <c r="L64">
        <f t="shared" si="2"/>
        <v>7.8742836405135921E-2</v>
      </c>
      <c r="M64">
        <f t="shared" si="2"/>
        <v>14.172487976140694</v>
      </c>
      <c r="N64">
        <f t="shared" si="2"/>
        <v>16.724493196356189</v>
      </c>
      <c r="O64">
        <f t="shared" si="2"/>
        <v>0.24304220997168732</v>
      </c>
      <c r="P64">
        <f t="shared" si="2"/>
        <v>5.8556378703909694E-2</v>
      </c>
      <c r="Q64">
        <f t="shared" si="2"/>
        <v>0.11991124539005099</v>
      </c>
      <c r="R64">
        <f t="shared" si="2"/>
        <v>3.3735595659797619E-2</v>
      </c>
      <c r="S64">
        <f t="shared" si="2"/>
        <v>0.10115852716922889</v>
      </c>
      <c r="T64">
        <f t="shared" si="2"/>
        <v>4.9837924449662695E-2</v>
      </c>
      <c r="U64">
        <f t="shared" si="2"/>
        <v>0.1820881654583838</v>
      </c>
      <c r="V64">
        <f t="shared" si="2"/>
        <v>4.4173044822480696E-2</v>
      </c>
      <c r="W64">
        <f t="shared" si="2"/>
        <v>3.2893768406797058E-2</v>
      </c>
      <c r="X64">
        <f t="shared" si="2"/>
        <v>2.3938045032959564E-2</v>
      </c>
      <c r="Y64">
        <f t="shared" si="2"/>
        <v>14.513216345211312</v>
      </c>
      <c r="Z64">
        <f t="shared" si="2"/>
        <v>0.9723946616438377</v>
      </c>
      <c r="AA64">
        <f t="shared" si="2"/>
        <v>3.1168013747307994</v>
      </c>
      <c r="AB64">
        <f t="shared" si="2"/>
        <v>1.5362361704596632</v>
      </c>
      <c r="AC64">
        <f t="shared" si="2"/>
        <v>6.2670339304741585E-2</v>
      </c>
      <c r="AD64">
        <f t="shared" si="2"/>
        <v>1.479188966968048E-2</v>
      </c>
      <c r="AE64">
        <f t="shared" si="2"/>
        <v>3.3210063090518172</v>
      </c>
      <c r="AF64">
        <f t="shared" si="2"/>
        <v>0.66528686973937867</v>
      </c>
      <c r="AG64">
        <f t="shared" si="2"/>
        <v>6.7317035981490886E-2</v>
      </c>
      <c r="AH64">
        <f t="shared" si="2"/>
        <v>1.451286785350619E-2</v>
      </c>
      <c r="AJ64">
        <f t="shared" ref="AJ64:BG64" si="3">STDEV(AJ7:AJ62)</f>
        <v>0.10960155108391488</v>
      </c>
      <c r="AK64">
        <f t="shared" si="3"/>
        <v>1.6263455967290587E-2</v>
      </c>
      <c r="AL64">
        <f t="shared" si="3"/>
        <v>5.0911688245431437</v>
      </c>
      <c r="AM64">
        <f t="shared" si="3"/>
        <v>2.1213203435596424</v>
      </c>
      <c r="AN64">
        <f t="shared" si="3"/>
        <v>0.44406305858515216</v>
      </c>
      <c r="AO64">
        <f t="shared" si="3"/>
        <v>0.12657211383239203</v>
      </c>
      <c r="AP64">
        <f t="shared" si="3"/>
        <v>7.5181971399596384E-2</v>
      </c>
      <c r="AQ64">
        <f t="shared" si="3"/>
        <v>3.8907598719212143E-2</v>
      </c>
      <c r="AR64">
        <f t="shared" si="3"/>
        <v>0.16240572356791863</v>
      </c>
      <c r="AS64">
        <f t="shared" si="3"/>
        <v>1.9423843962658827E-2</v>
      </c>
      <c r="AT64">
        <f t="shared" si="3"/>
        <v>0.17752373863170412</v>
      </c>
      <c r="AU64">
        <f t="shared" si="3"/>
        <v>4.5034634819584522E-2</v>
      </c>
      <c r="AV64">
        <f t="shared" si="3"/>
        <v>5.2359846938551863E-2</v>
      </c>
      <c r="AW64">
        <f t="shared" si="3"/>
        <v>2.5543674084091462E-2</v>
      </c>
      <c r="AX64">
        <f t="shared" si="3"/>
        <v>15.407589855096008</v>
      </c>
      <c r="AY64">
        <f t="shared" si="3"/>
        <v>1.0458946187697078</v>
      </c>
      <c r="AZ64">
        <f t="shared" si="3"/>
        <v>3.0911552721703699</v>
      </c>
      <c r="BA64">
        <f t="shared" si="3"/>
        <v>0.88767730623239371</v>
      </c>
      <c r="BB64">
        <f t="shared" si="3"/>
        <v>7.3057055328923162E-2</v>
      </c>
      <c r="BC64">
        <f t="shared" si="3"/>
        <v>2.9005746557076106E-2</v>
      </c>
      <c r="BD64">
        <f t="shared" si="3"/>
        <v>2.4852476335367437</v>
      </c>
      <c r="BE64">
        <f t="shared" si="3"/>
        <v>1.2087783916003789</v>
      </c>
      <c r="BF64" t="e">
        <f t="shared" si="3"/>
        <v>#DIV/0!</v>
      </c>
      <c r="BG64" t="e">
        <f t="shared" si="3"/>
        <v>#DIV/0!</v>
      </c>
    </row>
    <row r="65" spans="1:59" ht="15" customHeight="1" x14ac:dyDescent="0.25">
      <c r="B65" s="9" t="s">
        <v>54</v>
      </c>
      <c r="D65">
        <f>MAX(D7:D62)</f>
        <v>20</v>
      </c>
      <c r="E65">
        <f t="shared" ref="E65:AH65" si="4">MAX(E7:E62)</f>
        <v>64</v>
      </c>
      <c r="F65">
        <f t="shared" si="4"/>
        <v>21</v>
      </c>
      <c r="G65">
        <f t="shared" si="4"/>
        <v>1.85</v>
      </c>
      <c r="H65">
        <f t="shared" si="4"/>
        <v>0.64</v>
      </c>
      <c r="I65">
        <f t="shared" si="4"/>
        <v>100.55</v>
      </c>
      <c r="J65">
        <f t="shared" si="4"/>
        <v>32.94</v>
      </c>
      <c r="K65">
        <f t="shared" si="4"/>
        <v>1.5582166666666666</v>
      </c>
      <c r="L65">
        <f t="shared" si="4"/>
        <v>0.35</v>
      </c>
      <c r="M65">
        <f t="shared" si="4"/>
        <v>118.4</v>
      </c>
      <c r="N65">
        <f t="shared" si="4"/>
        <v>110</v>
      </c>
      <c r="O65">
        <f t="shared" si="4"/>
        <v>1.5</v>
      </c>
      <c r="P65">
        <f t="shared" si="4"/>
        <v>0.24199999999999999</v>
      </c>
      <c r="Q65">
        <f t="shared" si="4"/>
        <v>0.82</v>
      </c>
      <c r="R65">
        <f t="shared" si="4"/>
        <v>0.12</v>
      </c>
      <c r="S65">
        <f t="shared" si="4"/>
        <v>1.464</v>
      </c>
      <c r="T65">
        <f t="shared" si="4"/>
        <v>0.23</v>
      </c>
      <c r="U65">
        <f t="shared" si="4"/>
        <v>0.89</v>
      </c>
      <c r="V65">
        <f t="shared" si="4"/>
        <v>0.15</v>
      </c>
      <c r="W65">
        <f t="shared" si="4"/>
        <v>0.47099999999999997</v>
      </c>
      <c r="X65">
        <f t="shared" si="4"/>
        <v>7.0000000000000007E-2</v>
      </c>
      <c r="Y65">
        <f t="shared" si="4"/>
        <v>68.400000000000006</v>
      </c>
      <c r="Z65">
        <f t="shared" si="4"/>
        <v>4.2</v>
      </c>
      <c r="AA65">
        <f t="shared" si="4"/>
        <v>40.729999999999997</v>
      </c>
      <c r="AB65">
        <f t="shared" si="4"/>
        <v>4.67</v>
      </c>
      <c r="AC65">
        <f t="shared" si="4"/>
        <v>0.3</v>
      </c>
      <c r="AD65">
        <f t="shared" si="4"/>
        <v>0.05</v>
      </c>
      <c r="AE65">
        <f t="shared" si="4"/>
        <v>20.521000000000001</v>
      </c>
      <c r="AF65">
        <f t="shared" si="4"/>
        <v>3.7</v>
      </c>
      <c r="AG65">
        <f t="shared" si="4"/>
        <v>0.247</v>
      </c>
      <c r="AH65">
        <f t="shared" si="4"/>
        <v>4.5400000000000003E-2</v>
      </c>
      <c r="AJ65">
        <f t="shared" ref="AJ65:BG65" si="5">MAX(AJ7:AJ62)</f>
        <v>1.28</v>
      </c>
      <c r="AK65">
        <f t="shared" si="5"/>
        <v>0.22</v>
      </c>
      <c r="AL65">
        <f t="shared" si="5"/>
        <v>108</v>
      </c>
      <c r="AM65">
        <f t="shared" si="5"/>
        <v>12</v>
      </c>
      <c r="AN65">
        <f t="shared" si="5"/>
        <v>1.3169999999999999</v>
      </c>
      <c r="AO65">
        <f t="shared" si="5"/>
        <v>0.24199999999999999</v>
      </c>
      <c r="AP65">
        <f t="shared" si="5"/>
        <v>0.79</v>
      </c>
      <c r="AQ65">
        <f t="shared" si="5"/>
        <v>0.15</v>
      </c>
      <c r="AR65">
        <f t="shared" si="5"/>
        <v>1.2</v>
      </c>
      <c r="AS65">
        <f t="shared" si="5"/>
        <v>0.12</v>
      </c>
      <c r="AT65">
        <f t="shared" si="5"/>
        <v>0.92</v>
      </c>
      <c r="AU65">
        <f t="shared" si="5"/>
        <v>0.13</v>
      </c>
      <c r="AV65">
        <f t="shared" si="5"/>
        <v>0.43</v>
      </c>
      <c r="AW65">
        <f t="shared" si="5"/>
        <v>7.0000000000000007E-2</v>
      </c>
      <c r="AX65">
        <f t="shared" si="5"/>
        <v>67.7</v>
      </c>
      <c r="AY65">
        <f t="shared" si="5"/>
        <v>4.67</v>
      </c>
      <c r="AZ65">
        <f t="shared" si="5"/>
        <v>38</v>
      </c>
      <c r="BA65">
        <f t="shared" si="5"/>
        <v>2.9830000000000001</v>
      </c>
      <c r="BB65">
        <f t="shared" si="5"/>
        <v>0.27400000000000002</v>
      </c>
      <c r="BC65">
        <f t="shared" si="5"/>
        <v>0.08</v>
      </c>
      <c r="BD65">
        <f t="shared" si="5"/>
        <v>17.399999999999999</v>
      </c>
      <c r="BE65">
        <f t="shared" si="5"/>
        <v>4.2</v>
      </c>
      <c r="BF65">
        <f t="shared" si="5"/>
        <v>0</v>
      </c>
      <c r="BG65">
        <f t="shared" si="5"/>
        <v>0</v>
      </c>
    </row>
    <row r="66" spans="1:59" x14ac:dyDescent="0.25">
      <c r="B66" s="9" t="s">
        <v>55</v>
      </c>
      <c r="D66">
        <f>MIN(D7:D62)</f>
        <v>1</v>
      </c>
      <c r="E66">
        <f t="shared" ref="E66:AH66" si="6">MIN(E7:E62)</f>
        <v>13.1</v>
      </c>
      <c r="F66">
        <f t="shared" si="6"/>
        <v>2.809952550014561</v>
      </c>
      <c r="G66">
        <f t="shared" si="6"/>
        <v>1.6171428571428572</v>
      </c>
      <c r="H66">
        <f t="shared" si="6"/>
        <v>6.0000000000000001E-3</v>
      </c>
      <c r="I66">
        <f t="shared" si="6"/>
        <v>52</v>
      </c>
      <c r="J66">
        <f t="shared" si="6"/>
        <v>3.8</v>
      </c>
      <c r="K66">
        <f t="shared" si="6"/>
        <v>0.75</v>
      </c>
      <c r="L66">
        <f t="shared" si="6"/>
        <v>0.02</v>
      </c>
      <c r="M66">
        <f t="shared" si="6"/>
        <v>50.8</v>
      </c>
      <c r="N66">
        <f t="shared" si="6"/>
        <v>1.5</v>
      </c>
      <c r="O66">
        <f t="shared" si="6"/>
        <v>0.67</v>
      </c>
      <c r="P66">
        <f t="shared" si="6"/>
        <v>0.01</v>
      </c>
      <c r="Q66">
        <f t="shared" si="6"/>
        <v>0.34</v>
      </c>
      <c r="R66">
        <f t="shared" si="6"/>
        <v>5.0000000000000001E-4</v>
      </c>
      <c r="S66">
        <f t="shared" si="6"/>
        <v>1.028</v>
      </c>
      <c r="T66">
        <f t="shared" si="6"/>
        <v>0</v>
      </c>
      <c r="U66">
        <f t="shared" si="6"/>
        <v>0.32</v>
      </c>
      <c r="V66">
        <f t="shared" si="6"/>
        <v>2.0000000000000001E-4</v>
      </c>
      <c r="W66">
        <f t="shared" si="6"/>
        <v>0.35</v>
      </c>
      <c r="X66">
        <f t="shared" si="6"/>
        <v>2.0000000000000001E-4</v>
      </c>
      <c r="Y66">
        <f t="shared" si="6"/>
        <v>31.347999999999999</v>
      </c>
      <c r="Z66">
        <f t="shared" si="6"/>
        <v>0.9</v>
      </c>
      <c r="AA66">
        <f t="shared" si="6"/>
        <v>31.6</v>
      </c>
      <c r="AB66">
        <f t="shared" si="6"/>
        <v>0.9</v>
      </c>
      <c r="AC66">
        <f t="shared" si="6"/>
        <v>0.124</v>
      </c>
      <c r="AD66">
        <f t="shared" si="6"/>
        <v>0.01</v>
      </c>
      <c r="AE66">
        <f t="shared" si="6"/>
        <v>10.73</v>
      </c>
      <c r="AF66">
        <f t="shared" si="6"/>
        <v>1.7589999999999999</v>
      </c>
      <c r="AG66">
        <f t="shared" si="6"/>
        <v>0.1</v>
      </c>
      <c r="AH66">
        <f t="shared" si="6"/>
        <v>0.01</v>
      </c>
      <c r="AJ66">
        <f t="shared" ref="AJ66:BG66" si="7">MIN(AJ7:AJ62)</f>
        <v>1.125</v>
      </c>
      <c r="AK66">
        <f t="shared" si="7"/>
        <v>0.19700000000000001</v>
      </c>
      <c r="AL66">
        <f t="shared" si="7"/>
        <v>100.8</v>
      </c>
      <c r="AM66">
        <f t="shared" si="7"/>
        <v>9</v>
      </c>
      <c r="AN66">
        <f t="shared" si="7"/>
        <v>0.68899999999999995</v>
      </c>
      <c r="AO66">
        <f t="shared" si="7"/>
        <v>6.3E-2</v>
      </c>
      <c r="AP66">
        <f t="shared" si="7"/>
        <v>0.55800000000000005</v>
      </c>
      <c r="AQ66">
        <f t="shared" si="7"/>
        <v>6.9999999999999999E-4</v>
      </c>
      <c r="AR66">
        <f t="shared" si="7"/>
        <v>0.74399999999999999</v>
      </c>
      <c r="AS66">
        <f t="shared" si="7"/>
        <v>0.06</v>
      </c>
      <c r="AT66">
        <f t="shared" si="7"/>
        <v>0.40699999999999997</v>
      </c>
      <c r="AU66">
        <f t="shared" si="7"/>
        <v>2.0000000000000001E-4</v>
      </c>
      <c r="AV66">
        <f t="shared" si="7"/>
        <v>0.31</v>
      </c>
      <c r="AW66">
        <f t="shared" si="7"/>
        <v>2.0000000000000001E-4</v>
      </c>
      <c r="AX66">
        <f t="shared" si="7"/>
        <v>32.526000000000003</v>
      </c>
      <c r="AY66">
        <f t="shared" si="7"/>
        <v>1.04</v>
      </c>
      <c r="AZ66">
        <f t="shared" si="7"/>
        <v>31.347999999999999</v>
      </c>
      <c r="BA66">
        <f t="shared" si="7"/>
        <v>1.03</v>
      </c>
      <c r="BB66">
        <f t="shared" si="7"/>
        <v>0.128</v>
      </c>
      <c r="BC66">
        <f t="shared" si="7"/>
        <v>2.1999999999999999E-2</v>
      </c>
      <c r="BD66">
        <f t="shared" si="7"/>
        <v>11.1</v>
      </c>
      <c r="BE66">
        <f t="shared" si="7"/>
        <v>1.51</v>
      </c>
      <c r="BF66">
        <f t="shared" si="7"/>
        <v>0</v>
      </c>
      <c r="BG66">
        <f t="shared" si="7"/>
        <v>0</v>
      </c>
    </row>
    <row r="67" spans="1:59" x14ac:dyDescent="0.25">
      <c r="B67" s="9" t="s">
        <v>56</v>
      </c>
      <c r="D67">
        <f>COUNT(D7:D62)</f>
        <v>54</v>
      </c>
      <c r="E67">
        <f t="shared" ref="E67:AH67" si="8">COUNT(E7:E62)</f>
        <v>47</v>
      </c>
      <c r="F67">
        <f t="shared" si="8"/>
        <v>43</v>
      </c>
      <c r="G67">
        <f t="shared" si="8"/>
        <v>40</v>
      </c>
      <c r="H67">
        <f t="shared" si="8"/>
        <v>35</v>
      </c>
      <c r="I67">
        <f t="shared" si="8"/>
        <v>42</v>
      </c>
      <c r="J67">
        <f t="shared" si="8"/>
        <v>36</v>
      </c>
      <c r="K67">
        <f t="shared" si="8"/>
        <v>51</v>
      </c>
      <c r="L67">
        <f t="shared" si="8"/>
        <v>51</v>
      </c>
      <c r="M67">
        <f t="shared" si="8"/>
        <v>38</v>
      </c>
      <c r="N67">
        <f t="shared" si="8"/>
        <v>38</v>
      </c>
      <c r="O67">
        <f t="shared" si="8"/>
        <v>22</v>
      </c>
      <c r="P67">
        <f t="shared" si="8"/>
        <v>21</v>
      </c>
      <c r="Q67">
        <f t="shared" si="8"/>
        <v>23</v>
      </c>
      <c r="R67">
        <f t="shared" si="8"/>
        <v>21</v>
      </c>
      <c r="S67">
        <f t="shared" si="8"/>
        <v>21</v>
      </c>
      <c r="T67">
        <f t="shared" si="8"/>
        <v>19</v>
      </c>
      <c r="U67">
        <f t="shared" si="8"/>
        <v>10</v>
      </c>
      <c r="V67">
        <f t="shared" si="8"/>
        <v>10</v>
      </c>
      <c r="W67">
        <f t="shared" si="8"/>
        <v>9</v>
      </c>
      <c r="X67">
        <f t="shared" si="8"/>
        <v>9</v>
      </c>
      <c r="Y67">
        <f t="shared" si="8"/>
        <v>16</v>
      </c>
      <c r="Z67">
        <f t="shared" si="8"/>
        <v>16</v>
      </c>
      <c r="AA67">
        <f t="shared" si="8"/>
        <v>7</v>
      </c>
      <c r="AB67">
        <f t="shared" si="8"/>
        <v>7</v>
      </c>
      <c r="AC67">
        <f t="shared" si="8"/>
        <v>7</v>
      </c>
      <c r="AD67">
        <f t="shared" si="8"/>
        <v>5</v>
      </c>
      <c r="AE67">
        <f t="shared" si="8"/>
        <v>7</v>
      </c>
      <c r="AF67">
        <f t="shared" si="8"/>
        <v>7</v>
      </c>
      <c r="AG67">
        <f t="shared" si="8"/>
        <v>4</v>
      </c>
      <c r="AH67">
        <f t="shared" si="8"/>
        <v>4</v>
      </c>
      <c r="AJ67">
        <f t="shared" ref="AJ67:BG67" si="9">COUNT(AJ7:AJ62)</f>
        <v>2</v>
      </c>
      <c r="AK67">
        <f t="shared" si="9"/>
        <v>2</v>
      </c>
      <c r="AL67">
        <f t="shared" si="9"/>
        <v>2</v>
      </c>
      <c r="AM67">
        <f t="shared" si="9"/>
        <v>2</v>
      </c>
      <c r="AN67">
        <f t="shared" si="9"/>
        <v>2</v>
      </c>
      <c r="AO67">
        <f t="shared" si="9"/>
        <v>2</v>
      </c>
      <c r="AP67">
        <f t="shared" si="9"/>
        <v>17</v>
      </c>
      <c r="AQ67">
        <f t="shared" si="9"/>
        <v>15</v>
      </c>
      <c r="AR67">
        <f t="shared" si="9"/>
        <v>7</v>
      </c>
      <c r="AS67">
        <f t="shared" si="9"/>
        <v>7</v>
      </c>
      <c r="AT67">
        <f t="shared" si="9"/>
        <v>10</v>
      </c>
      <c r="AU67">
        <f t="shared" si="9"/>
        <v>10</v>
      </c>
      <c r="AV67">
        <f t="shared" si="9"/>
        <v>8</v>
      </c>
      <c r="AW67">
        <f t="shared" si="9"/>
        <v>8</v>
      </c>
      <c r="AX67">
        <f t="shared" si="9"/>
        <v>8</v>
      </c>
      <c r="AY67">
        <f t="shared" si="9"/>
        <v>8</v>
      </c>
      <c r="AZ67">
        <f t="shared" si="9"/>
        <v>4</v>
      </c>
      <c r="BA67">
        <f t="shared" si="9"/>
        <v>4</v>
      </c>
      <c r="BB67">
        <f t="shared" si="9"/>
        <v>3</v>
      </c>
      <c r="BC67">
        <f t="shared" si="9"/>
        <v>3</v>
      </c>
      <c r="BD67">
        <f t="shared" si="9"/>
        <v>5</v>
      </c>
      <c r="BE67">
        <f t="shared" si="9"/>
        <v>5</v>
      </c>
      <c r="BF67">
        <f t="shared" si="9"/>
        <v>0</v>
      </c>
      <c r="BG67">
        <f t="shared" si="9"/>
        <v>0</v>
      </c>
    </row>
    <row r="68" spans="1:59" x14ac:dyDescent="0.25">
      <c r="B68" s="9"/>
    </row>
    <row r="69" spans="1:59" x14ac:dyDescent="0.25">
      <c r="A69" s="10" t="s">
        <v>171</v>
      </c>
      <c r="B69" s="9"/>
    </row>
    <row r="71" spans="1:59" x14ac:dyDescent="0.25">
      <c r="A71" s="6" t="s">
        <v>14</v>
      </c>
      <c r="B71" s="3"/>
      <c r="AJ71" s="3" t="s">
        <v>15</v>
      </c>
      <c r="AK71" s="3"/>
    </row>
    <row r="72" spans="1:59" s="1" customFormat="1" ht="45" x14ac:dyDescent="0.25">
      <c r="A72" s="6" t="s">
        <v>10</v>
      </c>
      <c r="B72" s="2" t="s">
        <v>27</v>
      </c>
      <c r="C72" s="2" t="s">
        <v>11</v>
      </c>
      <c r="D72" s="4" t="s">
        <v>25</v>
      </c>
      <c r="E72" s="2" t="s">
        <v>16</v>
      </c>
      <c r="G72" s="2" t="s">
        <v>13</v>
      </c>
      <c r="H72" s="2"/>
      <c r="I72" s="2" t="s">
        <v>12</v>
      </c>
      <c r="J72" s="2"/>
      <c r="K72" s="2" t="s">
        <v>1</v>
      </c>
      <c r="L72" s="2"/>
      <c r="M72" s="2" t="s">
        <v>2</v>
      </c>
      <c r="N72" s="2"/>
      <c r="O72" s="2" t="s">
        <v>0</v>
      </c>
      <c r="P72" s="2"/>
      <c r="Q72" s="2" t="s">
        <v>3</v>
      </c>
      <c r="R72" s="2"/>
      <c r="S72" s="2" t="s">
        <v>20</v>
      </c>
      <c r="T72" s="2"/>
      <c r="U72" s="2" t="s">
        <v>4</v>
      </c>
      <c r="V72" s="2"/>
      <c r="W72" s="2" t="s">
        <v>5</v>
      </c>
      <c r="X72" s="2"/>
      <c r="Y72" s="2" t="s">
        <v>6</v>
      </c>
      <c r="Z72" s="2"/>
      <c r="AA72" s="2" t="s">
        <v>7</v>
      </c>
      <c r="AB72" s="2"/>
      <c r="AC72" s="2" t="s">
        <v>8</v>
      </c>
      <c r="AD72" s="2"/>
      <c r="AE72" s="2" t="s">
        <v>21</v>
      </c>
      <c r="AF72" s="2"/>
      <c r="AG72" s="2" t="s">
        <v>9</v>
      </c>
      <c r="AJ72" s="2" t="s">
        <v>1</v>
      </c>
      <c r="AK72" s="2"/>
      <c r="AL72" s="2" t="s">
        <v>2</v>
      </c>
      <c r="AM72" s="2"/>
      <c r="AN72" s="2" t="s">
        <v>0</v>
      </c>
      <c r="AO72" s="2"/>
      <c r="AP72" s="2" t="s">
        <v>3</v>
      </c>
      <c r="AQ72" s="2"/>
      <c r="AR72" s="2" t="s">
        <v>20</v>
      </c>
      <c r="AS72" s="2"/>
      <c r="AT72" s="2" t="s">
        <v>4</v>
      </c>
      <c r="AU72" s="2"/>
      <c r="AV72" s="2" t="s">
        <v>5</v>
      </c>
      <c r="AW72" s="2"/>
      <c r="AX72" s="2" t="s">
        <v>6</v>
      </c>
      <c r="AY72" s="2"/>
      <c r="AZ72" s="2" t="s">
        <v>7</v>
      </c>
      <c r="BA72" s="2"/>
      <c r="BB72" s="2" t="s">
        <v>8</v>
      </c>
      <c r="BC72" s="2"/>
      <c r="BD72" s="2" t="s">
        <v>21</v>
      </c>
      <c r="BE72" s="2"/>
      <c r="BF72" s="2" t="s">
        <v>9</v>
      </c>
    </row>
    <row r="73" spans="1:59" x14ac:dyDescent="0.25">
      <c r="E73" s="3" t="s">
        <v>17</v>
      </c>
      <c r="F73" s="3" t="s">
        <v>18</v>
      </c>
      <c r="G73" s="3" t="s">
        <v>17</v>
      </c>
      <c r="H73" s="3" t="s">
        <v>18</v>
      </c>
      <c r="I73" s="3" t="s">
        <v>17</v>
      </c>
      <c r="J73" s="3" t="s">
        <v>18</v>
      </c>
      <c r="K73" s="3" t="s">
        <v>17</v>
      </c>
      <c r="L73" s="3" t="s">
        <v>18</v>
      </c>
      <c r="M73" s="3" t="s">
        <v>17</v>
      </c>
      <c r="N73" s="3" t="s">
        <v>18</v>
      </c>
      <c r="O73" s="3" t="s">
        <v>17</v>
      </c>
      <c r="P73" s="3" t="s">
        <v>18</v>
      </c>
      <c r="Q73" s="3" t="s">
        <v>17</v>
      </c>
      <c r="R73" s="3" t="s">
        <v>18</v>
      </c>
      <c r="S73" s="3" t="s">
        <v>17</v>
      </c>
      <c r="T73" s="3" t="s">
        <v>18</v>
      </c>
      <c r="U73" s="3" t="s">
        <v>17</v>
      </c>
      <c r="V73" s="3" t="s">
        <v>18</v>
      </c>
      <c r="W73" s="3" t="s">
        <v>17</v>
      </c>
      <c r="X73" s="3" t="s">
        <v>18</v>
      </c>
      <c r="Y73" s="3" t="s">
        <v>17</v>
      </c>
      <c r="Z73" s="3" t="s">
        <v>18</v>
      </c>
      <c r="AA73" s="3" t="s">
        <v>17</v>
      </c>
      <c r="AB73" s="3" t="s">
        <v>18</v>
      </c>
      <c r="AC73" s="3" t="s">
        <v>17</v>
      </c>
      <c r="AD73" s="3" t="s">
        <v>18</v>
      </c>
      <c r="AE73" s="3" t="s">
        <v>17</v>
      </c>
      <c r="AF73" s="3" t="s">
        <v>18</v>
      </c>
      <c r="AG73" s="3" t="s">
        <v>17</v>
      </c>
      <c r="AH73" s="3" t="s">
        <v>18</v>
      </c>
      <c r="AI73" s="3"/>
      <c r="AJ73" s="3" t="s">
        <v>17</v>
      </c>
      <c r="AK73" s="3" t="s">
        <v>18</v>
      </c>
      <c r="AL73" s="3" t="s">
        <v>17</v>
      </c>
      <c r="AM73" s="3" t="s">
        <v>18</v>
      </c>
      <c r="AN73" s="3" t="s">
        <v>17</v>
      </c>
      <c r="AO73" s="3" t="s">
        <v>18</v>
      </c>
      <c r="AP73" s="3" t="s">
        <v>17</v>
      </c>
      <c r="AQ73" s="3" t="s">
        <v>18</v>
      </c>
      <c r="AR73" s="3" t="s">
        <v>17</v>
      </c>
      <c r="AS73" s="3" t="s">
        <v>18</v>
      </c>
      <c r="AT73" s="3" t="s">
        <v>17</v>
      </c>
      <c r="AU73" s="3" t="s">
        <v>18</v>
      </c>
      <c r="AV73" s="3" t="s">
        <v>17</v>
      </c>
      <c r="AW73" s="3" t="s">
        <v>18</v>
      </c>
      <c r="AX73" s="3" t="s">
        <v>17</v>
      </c>
      <c r="AY73" s="3" t="s">
        <v>18</v>
      </c>
      <c r="AZ73" s="3" t="s">
        <v>17</v>
      </c>
      <c r="BA73" s="3" t="s">
        <v>18</v>
      </c>
      <c r="BB73" s="3" t="s">
        <v>17</v>
      </c>
      <c r="BC73" s="3" t="s">
        <v>18</v>
      </c>
      <c r="BD73" s="3" t="s">
        <v>17</v>
      </c>
      <c r="BE73" s="3" t="s">
        <v>18</v>
      </c>
      <c r="BF73" s="3" t="s">
        <v>17</v>
      </c>
      <c r="BG73" s="3" t="s">
        <v>18</v>
      </c>
    </row>
    <row r="74" spans="1:59" x14ac:dyDescent="0.25">
      <c r="A74" s="5" t="s">
        <v>38</v>
      </c>
      <c r="C74" t="s">
        <v>19</v>
      </c>
      <c r="D74">
        <v>7</v>
      </c>
      <c r="E74">
        <v>56.86</v>
      </c>
      <c r="F74">
        <v>12.52</v>
      </c>
      <c r="G74">
        <v>1.82</v>
      </c>
      <c r="H74">
        <v>8.3000000000000004E-2</v>
      </c>
      <c r="I74">
        <v>95.29</v>
      </c>
      <c r="J74">
        <v>20.2</v>
      </c>
      <c r="K74">
        <v>1.21</v>
      </c>
      <c r="L74">
        <v>0.19</v>
      </c>
      <c r="M74">
        <f>1.7*60</f>
        <v>102</v>
      </c>
      <c r="N74">
        <f>0.82*60</f>
        <v>49.199999999999996</v>
      </c>
      <c r="Q74">
        <v>0.70499999999999996</v>
      </c>
      <c r="R74">
        <v>8.5000000000000006E-2</v>
      </c>
      <c r="AG74">
        <v>15.3</v>
      </c>
      <c r="AH74">
        <v>3.3</v>
      </c>
      <c r="AP74">
        <v>0.73799999999999999</v>
      </c>
      <c r="AQ74">
        <v>5.7000000000000002E-2</v>
      </c>
      <c r="BF74">
        <v>15.6</v>
      </c>
      <c r="BG74">
        <v>3</v>
      </c>
    </row>
    <row r="75" spans="1:59" x14ac:dyDescent="0.25">
      <c r="A75" s="5" t="s">
        <v>80</v>
      </c>
      <c r="B75" t="s">
        <v>78</v>
      </c>
      <c r="C75" t="s">
        <v>19</v>
      </c>
      <c r="D75">
        <v>3</v>
      </c>
      <c r="E75">
        <v>64</v>
      </c>
      <c r="F75">
        <v>5.3</v>
      </c>
      <c r="K75" s="7">
        <v>0.75</v>
      </c>
      <c r="L75" s="7">
        <v>0.13</v>
      </c>
      <c r="M75" s="7">
        <v>82.4</v>
      </c>
      <c r="N75" s="7">
        <v>6</v>
      </c>
      <c r="O75" s="7">
        <v>1.1000000000000001</v>
      </c>
      <c r="P75" s="7">
        <v>0.01</v>
      </c>
      <c r="Y75">
        <v>32.4</v>
      </c>
      <c r="Z75">
        <v>4</v>
      </c>
      <c r="AX75">
        <v>33.799999999999997</v>
      </c>
      <c r="AY75">
        <v>3.1</v>
      </c>
    </row>
    <row r="76" spans="1:59" x14ac:dyDescent="0.25">
      <c r="A76" s="5" t="s">
        <v>81</v>
      </c>
      <c r="B76" t="s">
        <v>82</v>
      </c>
      <c r="C76" t="s">
        <v>19</v>
      </c>
      <c r="D76">
        <v>7</v>
      </c>
      <c r="E76">
        <v>62.1</v>
      </c>
      <c r="F76">
        <v>8.2346538366541893</v>
      </c>
      <c r="G76">
        <v>1.78</v>
      </c>
      <c r="H76">
        <v>0.13</v>
      </c>
      <c r="I76">
        <v>83.4</v>
      </c>
      <c r="J76">
        <v>12.541360144964891</v>
      </c>
      <c r="K76" s="7">
        <v>1.06</v>
      </c>
      <c r="L76" s="7">
        <v>0.17</v>
      </c>
      <c r="M76" s="7">
        <v>101.4</v>
      </c>
      <c r="N76" s="7">
        <v>7.9</v>
      </c>
      <c r="O76" s="7">
        <v>1.25</v>
      </c>
      <c r="P76" s="7">
        <v>0.16</v>
      </c>
    </row>
    <row r="77" spans="1:59" x14ac:dyDescent="0.25">
      <c r="A77" s="5" t="s">
        <v>81</v>
      </c>
      <c r="B77" t="s">
        <v>83</v>
      </c>
      <c r="C77" t="s">
        <v>19</v>
      </c>
      <c r="D77">
        <v>7</v>
      </c>
      <c r="E77">
        <v>62.1</v>
      </c>
      <c r="F77">
        <v>8.2346538366541893</v>
      </c>
      <c r="G77">
        <v>1.78</v>
      </c>
      <c r="H77">
        <v>0.13</v>
      </c>
      <c r="I77">
        <v>83.4</v>
      </c>
      <c r="J77">
        <v>12.541360144964891</v>
      </c>
      <c r="K77" s="7">
        <v>1.19</v>
      </c>
      <c r="L77" s="7">
        <v>0.21</v>
      </c>
      <c r="M77" s="7">
        <v>106</v>
      </c>
      <c r="N77" s="7">
        <v>6.5</v>
      </c>
      <c r="O77" s="7">
        <v>1.35</v>
      </c>
      <c r="P77" s="7">
        <v>0.19</v>
      </c>
    </row>
    <row r="78" spans="1:59" x14ac:dyDescent="0.25">
      <c r="A78" s="5" t="s">
        <v>81</v>
      </c>
      <c r="B78" t="s">
        <v>84</v>
      </c>
      <c r="C78" t="s">
        <v>19</v>
      </c>
      <c r="D78">
        <v>7</v>
      </c>
      <c r="E78">
        <v>62.1</v>
      </c>
      <c r="F78">
        <v>8.2346538366541893</v>
      </c>
      <c r="G78">
        <v>1.78</v>
      </c>
      <c r="H78">
        <v>0.13</v>
      </c>
      <c r="I78">
        <v>83.4</v>
      </c>
      <c r="J78">
        <v>12.541360144964891</v>
      </c>
      <c r="K78" s="7">
        <v>1.08</v>
      </c>
      <c r="L78" s="7">
        <v>0.22</v>
      </c>
      <c r="M78" s="7">
        <v>101.7</v>
      </c>
      <c r="N78" s="7">
        <v>11.3</v>
      </c>
      <c r="O78" s="7">
        <v>1.27</v>
      </c>
      <c r="P78" s="7">
        <v>0.17</v>
      </c>
    </row>
    <row r="79" spans="1:59" x14ac:dyDescent="0.25">
      <c r="A79" s="5" t="s">
        <v>81</v>
      </c>
      <c r="B79" t="s">
        <v>85</v>
      </c>
      <c r="C79" t="s">
        <v>19</v>
      </c>
      <c r="D79">
        <v>7</v>
      </c>
      <c r="E79">
        <v>62.1</v>
      </c>
      <c r="F79">
        <v>8.2346538366541893</v>
      </c>
      <c r="G79">
        <v>1.78</v>
      </c>
      <c r="H79">
        <v>0.13</v>
      </c>
      <c r="I79">
        <v>83.4</v>
      </c>
      <c r="J79">
        <v>12.541360144964891</v>
      </c>
      <c r="K79" s="7">
        <v>1.08</v>
      </c>
      <c r="L79" s="7">
        <v>0.13</v>
      </c>
      <c r="M79" s="7">
        <v>103.1</v>
      </c>
      <c r="N79" s="7">
        <v>5.6</v>
      </c>
      <c r="O79" s="7">
        <v>1.25</v>
      </c>
      <c r="P79" s="7">
        <v>0.13</v>
      </c>
    </row>
    <row r="80" spans="1:59" x14ac:dyDescent="0.25">
      <c r="A80" s="5" t="s">
        <v>81</v>
      </c>
      <c r="B80" t="s">
        <v>86</v>
      </c>
      <c r="C80" t="s">
        <v>19</v>
      </c>
      <c r="D80">
        <v>7</v>
      </c>
      <c r="E80">
        <v>62.1</v>
      </c>
      <c r="F80">
        <v>8.2346538366541893</v>
      </c>
      <c r="G80">
        <v>1.78</v>
      </c>
      <c r="H80">
        <v>0.13</v>
      </c>
      <c r="I80">
        <v>83.4</v>
      </c>
      <c r="J80">
        <v>12.541360144964891</v>
      </c>
      <c r="K80" s="7">
        <v>1.1299999999999999</v>
      </c>
      <c r="L80" s="7">
        <v>0.19</v>
      </c>
      <c r="M80" s="7">
        <v>105.1</v>
      </c>
      <c r="N80" s="7">
        <v>7.8</v>
      </c>
      <c r="O80" s="7">
        <v>1.28</v>
      </c>
      <c r="P80" s="7">
        <v>0.15</v>
      </c>
    </row>
    <row r="81" spans="1:59" x14ac:dyDescent="0.25">
      <c r="A81" t="s">
        <v>97</v>
      </c>
      <c r="B81" t="s">
        <v>78</v>
      </c>
      <c r="C81" t="s">
        <v>19</v>
      </c>
      <c r="D81">
        <v>10</v>
      </c>
      <c r="E81">
        <v>62.3</v>
      </c>
      <c r="F81">
        <v>6.9</v>
      </c>
      <c r="G81">
        <v>1.8</v>
      </c>
      <c r="H81">
        <v>0.08</v>
      </c>
      <c r="I81">
        <v>90.7</v>
      </c>
      <c r="J81">
        <v>15.5</v>
      </c>
      <c r="K81" s="7">
        <v>1.05</v>
      </c>
      <c r="L81" s="7">
        <v>0.18</v>
      </c>
      <c r="M81" s="7">
        <v>104.9</v>
      </c>
      <c r="N81" s="7">
        <v>8.9</v>
      </c>
      <c r="O81" s="7">
        <v>1.21</v>
      </c>
      <c r="P81" s="7">
        <v>0.17</v>
      </c>
      <c r="Y81">
        <v>63.3</v>
      </c>
      <c r="Z81">
        <v>2.6</v>
      </c>
      <c r="AE81">
        <v>15.7</v>
      </c>
      <c r="AF81">
        <v>2.8</v>
      </c>
    </row>
    <row r="82" spans="1:59" x14ac:dyDescent="0.25">
      <c r="A82" t="s">
        <v>114</v>
      </c>
      <c r="B82" t="s">
        <v>116</v>
      </c>
      <c r="C82" t="s">
        <v>117</v>
      </c>
      <c r="D82">
        <v>5</v>
      </c>
      <c r="E82">
        <v>57</v>
      </c>
      <c r="F82">
        <v>21</v>
      </c>
      <c r="G82">
        <v>1.7</v>
      </c>
      <c r="H82">
        <v>0.16</v>
      </c>
      <c r="I82">
        <v>74</v>
      </c>
      <c r="J82">
        <v>19</v>
      </c>
      <c r="K82" s="7">
        <v>1.07</v>
      </c>
      <c r="L82" s="7">
        <v>0.02</v>
      </c>
      <c r="M82" s="7">
        <v>106</v>
      </c>
      <c r="N82" s="7">
        <v>8</v>
      </c>
      <c r="Y82">
        <v>66</v>
      </c>
      <c r="Z82">
        <v>3</v>
      </c>
    </row>
    <row r="83" spans="1:59" x14ac:dyDescent="0.25">
      <c r="A83" t="s">
        <v>114</v>
      </c>
      <c r="B83" t="s">
        <v>115</v>
      </c>
      <c r="C83" t="s">
        <v>19</v>
      </c>
      <c r="D83">
        <v>6</v>
      </c>
      <c r="E83">
        <v>56</v>
      </c>
      <c r="F83">
        <v>13</v>
      </c>
      <c r="G83">
        <v>1.78</v>
      </c>
      <c r="H83">
        <v>0.12</v>
      </c>
      <c r="I83">
        <v>78</v>
      </c>
      <c r="J83">
        <v>13</v>
      </c>
      <c r="K83" s="7">
        <v>1.19</v>
      </c>
      <c r="L83" s="7">
        <v>0.35</v>
      </c>
      <c r="M83" s="7">
        <v>106</v>
      </c>
      <c r="N83" s="7">
        <v>9</v>
      </c>
      <c r="Y83">
        <v>65</v>
      </c>
      <c r="Z83">
        <v>4</v>
      </c>
    </row>
    <row r="84" spans="1:59" x14ac:dyDescent="0.25">
      <c r="A84" s="5" t="s">
        <v>135</v>
      </c>
      <c r="B84" t="s">
        <v>137</v>
      </c>
      <c r="C84" t="s">
        <v>136</v>
      </c>
      <c r="D84">
        <v>3</v>
      </c>
      <c r="E84">
        <v>65.099999999999994</v>
      </c>
      <c r="K84">
        <v>1.17</v>
      </c>
    </row>
    <row r="85" spans="1:59" x14ac:dyDescent="0.25">
      <c r="A85" s="5" t="s">
        <v>135</v>
      </c>
      <c r="B85" t="s">
        <v>138</v>
      </c>
      <c r="C85" t="s">
        <v>136</v>
      </c>
      <c r="D85">
        <v>5</v>
      </c>
      <c r="E85">
        <v>65.099999999999994</v>
      </c>
      <c r="K85">
        <v>0.89</v>
      </c>
    </row>
    <row r="86" spans="1:59" x14ac:dyDescent="0.25">
      <c r="A86" s="5" t="s">
        <v>135</v>
      </c>
      <c r="B86" t="s">
        <v>139</v>
      </c>
      <c r="C86" t="s">
        <v>136</v>
      </c>
      <c r="D86">
        <v>6</v>
      </c>
      <c r="E86">
        <v>65.099999999999994</v>
      </c>
      <c r="K86">
        <v>0.59</v>
      </c>
    </row>
    <row r="87" spans="1:59" x14ac:dyDescent="0.25">
      <c r="A87" s="5" t="s">
        <v>135</v>
      </c>
      <c r="B87" t="s">
        <v>140</v>
      </c>
      <c r="C87" t="s">
        <v>136</v>
      </c>
      <c r="D87">
        <v>5</v>
      </c>
      <c r="E87">
        <v>65.099999999999994</v>
      </c>
      <c r="K87">
        <v>0.16</v>
      </c>
    </row>
    <row r="88" spans="1:59" x14ac:dyDescent="0.25">
      <c r="A88" t="s">
        <v>141</v>
      </c>
      <c r="B88" t="s">
        <v>142</v>
      </c>
      <c r="C88" t="s">
        <v>143</v>
      </c>
      <c r="D88">
        <v>11</v>
      </c>
      <c r="E88">
        <v>42.5</v>
      </c>
      <c r="F88">
        <v>13.1</v>
      </c>
      <c r="G88">
        <v>1.71</v>
      </c>
      <c r="H88">
        <v>0.09</v>
      </c>
      <c r="I88">
        <v>80.3</v>
      </c>
      <c r="J88">
        <v>14.3</v>
      </c>
      <c r="K88">
        <v>1.44</v>
      </c>
      <c r="L88">
        <v>0.18</v>
      </c>
      <c r="M88">
        <v>108.31</v>
      </c>
      <c r="N88">
        <v>8.3800000000000008</v>
      </c>
      <c r="Q88">
        <v>0.82</v>
      </c>
      <c r="R88">
        <v>0.12</v>
      </c>
      <c r="U88">
        <v>0.66</v>
      </c>
      <c r="V88">
        <v>0.06</v>
      </c>
      <c r="W88">
        <v>0.44</v>
      </c>
      <c r="X88">
        <v>0.02</v>
      </c>
      <c r="AP88">
        <v>0.79</v>
      </c>
      <c r="AQ88">
        <v>0.12</v>
      </c>
      <c r="AT88">
        <v>0.69</v>
      </c>
      <c r="AU88">
        <v>0.06</v>
      </c>
      <c r="AV88">
        <v>0.42</v>
      </c>
      <c r="AW88">
        <v>0.02</v>
      </c>
    </row>
    <row r="91" spans="1:59" ht="15" customHeight="1" x14ac:dyDescent="0.25">
      <c r="B91" s="9" t="s">
        <v>17</v>
      </c>
      <c r="D91">
        <f>AVERAGE(D74:D90)</f>
        <v>6.4</v>
      </c>
      <c r="E91">
        <f t="shared" ref="E91:AH91" si="10">AVERAGE(E74:E90)</f>
        <v>60.637333333333345</v>
      </c>
      <c r="F91">
        <f t="shared" si="10"/>
        <v>10.272115380297357</v>
      </c>
      <c r="G91">
        <f t="shared" si="10"/>
        <v>1.7709999999999997</v>
      </c>
      <c r="H91">
        <f t="shared" si="10"/>
        <v>0.1183</v>
      </c>
      <c r="I91">
        <f t="shared" si="10"/>
        <v>83.528999999999996</v>
      </c>
      <c r="J91">
        <f t="shared" si="10"/>
        <v>14.470680072482446</v>
      </c>
      <c r="K91">
        <f t="shared" si="10"/>
        <v>1.004</v>
      </c>
      <c r="L91">
        <f t="shared" si="10"/>
        <v>0.17909090909090905</v>
      </c>
      <c r="M91">
        <f t="shared" si="10"/>
        <v>102.44636363636364</v>
      </c>
      <c r="N91">
        <f t="shared" si="10"/>
        <v>11.689090909090908</v>
      </c>
      <c r="O91">
        <f t="shared" si="10"/>
        <v>1.2442857142857144</v>
      </c>
      <c r="P91">
        <f t="shared" si="10"/>
        <v>0.14000000000000001</v>
      </c>
      <c r="Q91">
        <f t="shared" si="10"/>
        <v>0.76249999999999996</v>
      </c>
      <c r="R91">
        <f t="shared" si="10"/>
        <v>0.10250000000000001</v>
      </c>
      <c r="S91" t="e">
        <f t="shared" si="10"/>
        <v>#DIV/0!</v>
      </c>
      <c r="T91" t="e">
        <f t="shared" si="10"/>
        <v>#DIV/0!</v>
      </c>
      <c r="U91">
        <f t="shared" si="10"/>
        <v>0.66</v>
      </c>
      <c r="V91">
        <f t="shared" si="10"/>
        <v>0.06</v>
      </c>
      <c r="W91">
        <f t="shared" si="10"/>
        <v>0.44</v>
      </c>
      <c r="X91">
        <f t="shared" si="10"/>
        <v>0.02</v>
      </c>
      <c r="Y91">
        <f t="shared" si="10"/>
        <v>56.674999999999997</v>
      </c>
      <c r="Z91">
        <f t="shared" si="10"/>
        <v>3.4</v>
      </c>
      <c r="AA91" t="e">
        <f t="shared" si="10"/>
        <v>#DIV/0!</v>
      </c>
      <c r="AB91" t="e">
        <f t="shared" si="10"/>
        <v>#DIV/0!</v>
      </c>
      <c r="AC91" t="e">
        <f t="shared" si="10"/>
        <v>#DIV/0!</v>
      </c>
      <c r="AD91" t="e">
        <f t="shared" si="10"/>
        <v>#DIV/0!</v>
      </c>
      <c r="AE91">
        <f t="shared" si="10"/>
        <v>15.7</v>
      </c>
      <c r="AF91">
        <f t="shared" si="10"/>
        <v>2.8</v>
      </c>
      <c r="AG91">
        <f t="shared" si="10"/>
        <v>15.3</v>
      </c>
      <c r="AH91">
        <f t="shared" si="10"/>
        <v>3.3</v>
      </c>
      <c r="AJ91" t="e">
        <f t="shared" ref="AJ91:BG91" si="11">AVERAGE(AJ74:AJ90)</f>
        <v>#DIV/0!</v>
      </c>
      <c r="AK91" t="e">
        <f t="shared" si="11"/>
        <v>#DIV/0!</v>
      </c>
      <c r="AL91" t="e">
        <f t="shared" si="11"/>
        <v>#DIV/0!</v>
      </c>
      <c r="AM91" t="e">
        <f t="shared" si="11"/>
        <v>#DIV/0!</v>
      </c>
      <c r="AN91" t="e">
        <f t="shared" si="11"/>
        <v>#DIV/0!</v>
      </c>
      <c r="AO91" t="e">
        <f t="shared" si="11"/>
        <v>#DIV/0!</v>
      </c>
      <c r="AP91">
        <f t="shared" si="11"/>
        <v>0.76400000000000001</v>
      </c>
      <c r="AQ91">
        <f t="shared" si="11"/>
        <v>8.8499999999999995E-2</v>
      </c>
      <c r="AR91" t="e">
        <f t="shared" si="11"/>
        <v>#DIV/0!</v>
      </c>
      <c r="AS91" t="e">
        <f t="shared" si="11"/>
        <v>#DIV/0!</v>
      </c>
      <c r="AT91">
        <f t="shared" si="11"/>
        <v>0.69</v>
      </c>
      <c r="AU91">
        <f t="shared" si="11"/>
        <v>0.06</v>
      </c>
      <c r="AV91">
        <f t="shared" si="11"/>
        <v>0.42</v>
      </c>
      <c r="AW91">
        <f t="shared" si="11"/>
        <v>0.02</v>
      </c>
      <c r="AX91">
        <f t="shared" si="11"/>
        <v>33.799999999999997</v>
      </c>
      <c r="AY91">
        <f t="shared" si="11"/>
        <v>3.1</v>
      </c>
      <c r="AZ91" t="e">
        <f t="shared" si="11"/>
        <v>#DIV/0!</v>
      </c>
      <c r="BA91" t="e">
        <f t="shared" si="11"/>
        <v>#DIV/0!</v>
      </c>
      <c r="BB91" t="e">
        <f t="shared" si="11"/>
        <v>#DIV/0!</v>
      </c>
      <c r="BC91" t="e">
        <f t="shared" si="11"/>
        <v>#DIV/0!</v>
      </c>
      <c r="BD91" t="e">
        <f t="shared" si="11"/>
        <v>#DIV/0!</v>
      </c>
      <c r="BE91" t="e">
        <f t="shared" si="11"/>
        <v>#DIV/0!</v>
      </c>
      <c r="BF91">
        <f t="shared" si="11"/>
        <v>15.6</v>
      </c>
      <c r="BG91">
        <f t="shared" si="11"/>
        <v>3</v>
      </c>
    </row>
    <row r="92" spans="1:59" ht="15" customHeight="1" x14ac:dyDescent="0.25">
      <c r="B92" s="9" t="s">
        <v>18</v>
      </c>
      <c r="D92">
        <f>STDEV(D74:D90)</f>
        <v>2.1646510771286644</v>
      </c>
      <c r="E92">
        <f t="shared" ref="E92:AH92" si="12">STDEV(E74:E90)</f>
        <v>5.870000567859142</v>
      </c>
      <c r="F92">
        <f t="shared" si="12"/>
        <v>4.3866629777093769</v>
      </c>
      <c r="G92">
        <f t="shared" si="12"/>
        <v>3.7252889522529392E-2</v>
      </c>
      <c r="H92">
        <f t="shared" si="12"/>
        <v>2.5690681406126785E-2</v>
      </c>
      <c r="I92">
        <f t="shared" si="12"/>
        <v>5.9779752239180279</v>
      </c>
      <c r="J92">
        <f t="shared" si="12"/>
        <v>2.8906507115788762</v>
      </c>
      <c r="K92">
        <f t="shared" si="12"/>
        <v>0.30793784159423193</v>
      </c>
      <c r="L92">
        <f t="shared" si="12"/>
        <v>7.8924590015348975E-2</v>
      </c>
      <c r="M92">
        <f t="shared" si="12"/>
        <v>6.9961736295310342</v>
      </c>
      <c r="N92">
        <f t="shared" si="12"/>
        <v>12.54049875766148</v>
      </c>
      <c r="O92">
        <f t="shared" si="12"/>
        <v>7.6563077014346559E-2</v>
      </c>
      <c r="P92">
        <f t="shared" si="12"/>
        <v>6.0277137733417058E-2</v>
      </c>
      <c r="Q92">
        <f t="shared" si="12"/>
        <v>8.1317279836452955E-2</v>
      </c>
      <c r="R92">
        <f t="shared" si="12"/>
        <v>2.4748737341529131E-2</v>
      </c>
      <c r="S92" t="e">
        <f t="shared" si="12"/>
        <v>#DIV/0!</v>
      </c>
      <c r="T92" t="e">
        <f t="shared" si="12"/>
        <v>#DIV/0!</v>
      </c>
      <c r="U92" t="e">
        <f t="shared" si="12"/>
        <v>#DIV/0!</v>
      </c>
      <c r="V92" t="e">
        <f t="shared" si="12"/>
        <v>#DIV/0!</v>
      </c>
      <c r="W92" t="e">
        <f t="shared" si="12"/>
        <v>#DIV/0!</v>
      </c>
      <c r="X92" t="e">
        <f t="shared" si="12"/>
        <v>#DIV/0!</v>
      </c>
      <c r="Y92">
        <f t="shared" si="12"/>
        <v>16.221667608479731</v>
      </c>
      <c r="Z92">
        <f t="shared" si="12"/>
        <v>0.71180521680208975</v>
      </c>
      <c r="AA92" t="e">
        <f t="shared" si="12"/>
        <v>#DIV/0!</v>
      </c>
      <c r="AB92" t="e">
        <f t="shared" si="12"/>
        <v>#DIV/0!</v>
      </c>
      <c r="AC92" t="e">
        <f t="shared" si="12"/>
        <v>#DIV/0!</v>
      </c>
      <c r="AD92" t="e">
        <f t="shared" si="12"/>
        <v>#DIV/0!</v>
      </c>
      <c r="AE92" t="e">
        <f t="shared" si="12"/>
        <v>#DIV/0!</v>
      </c>
      <c r="AF92" t="e">
        <f t="shared" si="12"/>
        <v>#DIV/0!</v>
      </c>
      <c r="AG92" t="e">
        <f t="shared" si="12"/>
        <v>#DIV/0!</v>
      </c>
      <c r="AH92" t="e">
        <f t="shared" si="12"/>
        <v>#DIV/0!</v>
      </c>
      <c r="AJ92" t="e">
        <f t="shared" ref="AJ92:BG92" si="13">STDEV(AJ74:AJ90)</f>
        <v>#DIV/0!</v>
      </c>
      <c r="AK92" t="e">
        <f t="shared" si="13"/>
        <v>#DIV/0!</v>
      </c>
      <c r="AL92" t="e">
        <f t="shared" si="13"/>
        <v>#DIV/0!</v>
      </c>
      <c r="AM92" t="e">
        <f t="shared" si="13"/>
        <v>#DIV/0!</v>
      </c>
      <c r="AN92" t="e">
        <f t="shared" si="13"/>
        <v>#DIV/0!</v>
      </c>
      <c r="AO92" t="e">
        <f t="shared" si="13"/>
        <v>#DIV/0!</v>
      </c>
      <c r="AP92">
        <f t="shared" si="13"/>
        <v>3.6769552621700508E-2</v>
      </c>
      <c r="AQ92">
        <f t="shared" si="13"/>
        <v>4.4547727214752496E-2</v>
      </c>
      <c r="AR92" t="e">
        <f t="shared" si="13"/>
        <v>#DIV/0!</v>
      </c>
      <c r="AS92" t="e">
        <f t="shared" si="13"/>
        <v>#DIV/0!</v>
      </c>
      <c r="AT92" t="e">
        <f t="shared" si="13"/>
        <v>#DIV/0!</v>
      </c>
      <c r="AU92" t="e">
        <f t="shared" si="13"/>
        <v>#DIV/0!</v>
      </c>
      <c r="AV92" t="e">
        <f t="shared" si="13"/>
        <v>#DIV/0!</v>
      </c>
      <c r="AW92" t="e">
        <f t="shared" si="13"/>
        <v>#DIV/0!</v>
      </c>
      <c r="AX92" t="e">
        <f t="shared" si="13"/>
        <v>#DIV/0!</v>
      </c>
      <c r="AY92" t="e">
        <f t="shared" si="13"/>
        <v>#DIV/0!</v>
      </c>
      <c r="AZ92" t="e">
        <f t="shared" si="13"/>
        <v>#DIV/0!</v>
      </c>
      <c r="BA92" t="e">
        <f t="shared" si="13"/>
        <v>#DIV/0!</v>
      </c>
      <c r="BB92" t="e">
        <f t="shared" si="13"/>
        <v>#DIV/0!</v>
      </c>
      <c r="BC92" t="e">
        <f t="shared" si="13"/>
        <v>#DIV/0!</v>
      </c>
      <c r="BD92" t="e">
        <f t="shared" si="13"/>
        <v>#DIV/0!</v>
      </c>
      <c r="BE92" t="e">
        <f t="shared" si="13"/>
        <v>#DIV/0!</v>
      </c>
      <c r="BF92" t="e">
        <f t="shared" si="13"/>
        <v>#DIV/0!</v>
      </c>
      <c r="BG92" t="e">
        <f t="shared" si="13"/>
        <v>#DIV/0!</v>
      </c>
    </row>
    <row r="93" spans="1:59" ht="15" customHeight="1" x14ac:dyDescent="0.25">
      <c r="B93" s="9" t="s">
        <v>54</v>
      </c>
      <c r="D93">
        <f>MAX(D74:D90)</f>
        <v>11</v>
      </c>
      <c r="E93">
        <f t="shared" ref="E93:AH93" si="14">MAX(E74:E90)</f>
        <v>65.099999999999994</v>
      </c>
      <c r="F93">
        <f t="shared" si="14"/>
        <v>21</v>
      </c>
      <c r="G93">
        <f t="shared" si="14"/>
        <v>1.82</v>
      </c>
      <c r="H93">
        <f t="shared" si="14"/>
        <v>0.16</v>
      </c>
      <c r="I93">
        <f t="shared" si="14"/>
        <v>95.29</v>
      </c>
      <c r="J93">
        <f t="shared" si="14"/>
        <v>20.2</v>
      </c>
      <c r="K93">
        <f t="shared" si="14"/>
        <v>1.44</v>
      </c>
      <c r="L93">
        <f t="shared" si="14"/>
        <v>0.35</v>
      </c>
      <c r="M93">
        <f t="shared" si="14"/>
        <v>108.31</v>
      </c>
      <c r="N93">
        <f t="shared" si="14"/>
        <v>49.199999999999996</v>
      </c>
      <c r="O93">
        <f t="shared" si="14"/>
        <v>1.35</v>
      </c>
      <c r="P93">
        <f t="shared" si="14"/>
        <v>0.19</v>
      </c>
      <c r="Q93">
        <f t="shared" si="14"/>
        <v>0.82</v>
      </c>
      <c r="R93">
        <f t="shared" si="14"/>
        <v>0.12</v>
      </c>
      <c r="S93">
        <f t="shared" si="14"/>
        <v>0</v>
      </c>
      <c r="T93">
        <f t="shared" si="14"/>
        <v>0</v>
      </c>
      <c r="U93">
        <f t="shared" si="14"/>
        <v>0.66</v>
      </c>
      <c r="V93">
        <f t="shared" si="14"/>
        <v>0.06</v>
      </c>
      <c r="W93">
        <f t="shared" si="14"/>
        <v>0.44</v>
      </c>
      <c r="X93">
        <f t="shared" si="14"/>
        <v>0.02</v>
      </c>
      <c r="Y93">
        <f t="shared" si="14"/>
        <v>66</v>
      </c>
      <c r="Z93">
        <f t="shared" si="14"/>
        <v>4</v>
      </c>
      <c r="AA93">
        <f t="shared" si="14"/>
        <v>0</v>
      </c>
      <c r="AB93">
        <f t="shared" si="14"/>
        <v>0</v>
      </c>
      <c r="AC93">
        <f t="shared" si="14"/>
        <v>0</v>
      </c>
      <c r="AD93">
        <f t="shared" si="14"/>
        <v>0</v>
      </c>
      <c r="AE93">
        <f t="shared" si="14"/>
        <v>15.7</v>
      </c>
      <c r="AF93">
        <f t="shared" si="14"/>
        <v>2.8</v>
      </c>
      <c r="AG93">
        <f t="shared" si="14"/>
        <v>15.3</v>
      </c>
      <c r="AH93">
        <f t="shared" si="14"/>
        <v>3.3</v>
      </c>
      <c r="AJ93">
        <f t="shared" ref="AJ93:BG93" si="15">MAX(AJ74:AJ90)</f>
        <v>0</v>
      </c>
      <c r="AK93">
        <f t="shared" si="15"/>
        <v>0</v>
      </c>
      <c r="AL93">
        <f t="shared" si="15"/>
        <v>0</v>
      </c>
      <c r="AM93">
        <f t="shared" si="15"/>
        <v>0</v>
      </c>
      <c r="AN93">
        <f t="shared" si="15"/>
        <v>0</v>
      </c>
      <c r="AO93">
        <f t="shared" si="15"/>
        <v>0</v>
      </c>
      <c r="AP93">
        <f t="shared" si="15"/>
        <v>0.79</v>
      </c>
      <c r="AQ93">
        <f t="shared" si="15"/>
        <v>0.12</v>
      </c>
      <c r="AR93">
        <f t="shared" si="15"/>
        <v>0</v>
      </c>
      <c r="AS93">
        <f t="shared" si="15"/>
        <v>0</v>
      </c>
      <c r="AT93">
        <f t="shared" si="15"/>
        <v>0.69</v>
      </c>
      <c r="AU93">
        <f t="shared" si="15"/>
        <v>0.06</v>
      </c>
      <c r="AV93">
        <f t="shared" si="15"/>
        <v>0.42</v>
      </c>
      <c r="AW93">
        <f t="shared" si="15"/>
        <v>0.02</v>
      </c>
      <c r="AX93">
        <f t="shared" si="15"/>
        <v>33.799999999999997</v>
      </c>
      <c r="AY93">
        <f t="shared" si="15"/>
        <v>3.1</v>
      </c>
      <c r="AZ93">
        <f t="shared" si="15"/>
        <v>0</v>
      </c>
      <c r="BA93">
        <f t="shared" si="15"/>
        <v>0</v>
      </c>
      <c r="BB93">
        <f t="shared" si="15"/>
        <v>0</v>
      </c>
      <c r="BC93">
        <f t="shared" si="15"/>
        <v>0</v>
      </c>
      <c r="BD93">
        <f t="shared" si="15"/>
        <v>0</v>
      </c>
      <c r="BE93">
        <f t="shared" si="15"/>
        <v>0</v>
      </c>
      <c r="BF93">
        <f t="shared" si="15"/>
        <v>15.6</v>
      </c>
      <c r="BG93">
        <f t="shared" si="15"/>
        <v>3</v>
      </c>
    </row>
    <row r="94" spans="1:59" x14ac:dyDescent="0.25">
      <c r="B94" s="9" t="s">
        <v>55</v>
      </c>
      <c r="D94">
        <f>MIN(D74:D90)</f>
        <v>3</v>
      </c>
      <c r="E94">
        <f t="shared" ref="E94:AH94" si="16">MIN(E74:E90)</f>
        <v>42.5</v>
      </c>
      <c r="F94">
        <f t="shared" si="16"/>
        <v>5.3</v>
      </c>
      <c r="G94">
        <f t="shared" si="16"/>
        <v>1.7</v>
      </c>
      <c r="H94">
        <f t="shared" si="16"/>
        <v>0.08</v>
      </c>
      <c r="I94">
        <f t="shared" si="16"/>
        <v>74</v>
      </c>
      <c r="J94">
        <f t="shared" si="16"/>
        <v>12.541360144964891</v>
      </c>
      <c r="K94">
        <f t="shared" si="16"/>
        <v>0.16</v>
      </c>
      <c r="L94">
        <f t="shared" si="16"/>
        <v>0.02</v>
      </c>
      <c r="M94">
        <f t="shared" si="16"/>
        <v>82.4</v>
      </c>
      <c r="N94">
        <f t="shared" si="16"/>
        <v>5.6</v>
      </c>
      <c r="O94">
        <f t="shared" si="16"/>
        <v>1.1000000000000001</v>
      </c>
      <c r="P94">
        <f t="shared" si="16"/>
        <v>0.01</v>
      </c>
      <c r="Q94">
        <f t="shared" si="16"/>
        <v>0.70499999999999996</v>
      </c>
      <c r="R94">
        <f t="shared" si="16"/>
        <v>8.5000000000000006E-2</v>
      </c>
      <c r="S94">
        <f t="shared" si="16"/>
        <v>0</v>
      </c>
      <c r="T94">
        <f t="shared" si="16"/>
        <v>0</v>
      </c>
      <c r="U94">
        <f t="shared" si="16"/>
        <v>0.66</v>
      </c>
      <c r="V94">
        <f t="shared" si="16"/>
        <v>0.06</v>
      </c>
      <c r="W94">
        <f t="shared" si="16"/>
        <v>0.44</v>
      </c>
      <c r="X94">
        <f t="shared" si="16"/>
        <v>0.02</v>
      </c>
      <c r="Y94">
        <f t="shared" si="16"/>
        <v>32.4</v>
      </c>
      <c r="Z94">
        <f t="shared" si="16"/>
        <v>2.6</v>
      </c>
      <c r="AA94">
        <f t="shared" si="16"/>
        <v>0</v>
      </c>
      <c r="AB94">
        <f t="shared" si="16"/>
        <v>0</v>
      </c>
      <c r="AC94">
        <f t="shared" si="16"/>
        <v>0</v>
      </c>
      <c r="AD94">
        <f t="shared" si="16"/>
        <v>0</v>
      </c>
      <c r="AE94">
        <f t="shared" si="16"/>
        <v>15.7</v>
      </c>
      <c r="AF94">
        <f t="shared" si="16"/>
        <v>2.8</v>
      </c>
      <c r="AG94">
        <f t="shared" si="16"/>
        <v>15.3</v>
      </c>
      <c r="AH94">
        <f t="shared" si="16"/>
        <v>3.3</v>
      </c>
      <c r="AJ94">
        <f t="shared" ref="AJ94:BG94" si="17">MIN(AJ74:AJ90)</f>
        <v>0</v>
      </c>
      <c r="AK94">
        <f t="shared" si="17"/>
        <v>0</v>
      </c>
      <c r="AL94">
        <f t="shared" si="17"/>
        <v>0</v>
      </c>
      <c r="AM94">
        <f t="shared" si="17"/>
        <v>0</v>
      </c>
      <c r="AN94">
        <f t="shared" si="17"/>
        <v>0</v>
      </c>
      <c r="AO94">
        <f t="shared" si="17"/>
        <v>0</v>
      </c>
      <c r="AP94">
        <f t="shared" si="17"/>
        <v>0.73799999999999999</v>
      </c>
      <c r="AQ94">
        <f t="shared" si="17"/>
        <v>5.7000000000000002E-2</v>
      </c>
      <c r="AR94">
        <f t="shared" si="17"/>
        <v>0</v>
      </c>
      <c r="AS94">
        <f t="shared" si="17"/>
        <v>0</v>
      </c>
      <c r="AT94">
        <f t="shared" si="17"/>
        <v>0.69</v>
      </c>
      <c r="AU94">
        <f t="shared" si="17"/>
        <v>0.06</v>
      </c>
      <c r="AV94">
        <f t="shared" si="17"/>
        <v>0.42</v>
      </c>
      <c r="AW94">
        <f t="shared" si="17"/>
        <v>0.02</v>
      </c>
      <c r="AX94">
        <f t="shared" si="17"/>
        <v>33.799999999999997</v>
      </c>
      <c r="AY94">
        <f t="shared" si="17"/>
        <v>3.1</v>
      </c>
      <c r="AZ94">
        <f t="shared" si="17"/>
        <v>0</v>
      </c>
      <c r="BA94">
        <f t="shared" si="17"/>
        <v>0</v>
      </c>
      <c r="BB94">
        <f t="shared" si="17"/>
        <v>0</v>
      </c>
      <c r="BC94">
        <f t="shared" si="17"/>
        <v>0</v>
      </c>
      <c r="BD94">
        <f t="shared" si="17"/>
        <v>0</v>
      </c>
      <c r="BE94">
        <f t="shared" si="17"/>
        <v>0</v>
      </c>
      <c r="BF94">
        <f t="shared" si="17"/>
        <v>15.6</v>
      </c>
      <c r="BG94">
        <f t="shared" si="17"/>
        <v>3</v>
      </c>
    </row>
    <row r="95" spans="1:59" x14ac:dyDescent="0.25">
      <c r="B95" s="9" t="s">
        <v>56</v>
      </c>
      <c r="D95">
        <f>COUNT(D74:D90)</f>
        <v>15</v>
      </c>
      <c r="E95">
        <f t="shared" ref="E95:AH95" si="18">COUNT(E74:E90)</f>
        <v>15</v>
      </c>
      <c r="F95">
        <f t="shared" si="18"/>
        <v>11</v>
      </c>
      <c r="G95">
        <f t="shared" si="18"/>
        <v>10</v>
      </c>
      <c r="H95">
        <f t="shared" si="18"/>
        <v>10</v>
      </c>
      <c r="I95">
        <f t="shared" si="18"/>
        <v>10</v>
      </c>
      <c r="J95">
        <f t="shared" si="18"/>
        <v>10</v>
      </c>
      <c r="K95">
        <f t="shared" si="18"/>
        <v>15</v>
      </c>
      <c r="L95">
        <f t="shared" si="18"/>
        <v>11</v>
      </c>
      <c r="M95">
        <f t="shared" si="18"/>
        <v>11</v>
      </c>
      <c r="N95">
        <f t="shared" si="18"/>
        <v>11</v>
      </c>
      <c r="O95">
        <f t="shared" si="18"/>
        <v>7</v>
      </c>
      <c r="P95">
        <f t="shared" si="18"/>
        <v>7</v>
      </c>
      <c r="Q95">
        <f t="shared" si="18"/>
        <v>2</v>
      </c>
      <c r="R95">
        <f t="shared" si="18"/>
        <v>2</v>
      </c>
      <c r="S95">
        <f t="shared" si="18"/>
        <v>0</v>
      </c>
      <c r="T95">
        <f t="shared" si="18"/>
        <v>0</v>
      </c>
      <c r="U95">
        <f t="shared" si="18"/>
        <v>1</v>
      </c>
      <c r="V95">
        <f t="shared" si="18"/>
        <v>1</v>
      </c>
      <c r="W95">
        <f t="shared" si="18"/>
        <v>1</v>
      </c>
      <c r="X95">
        <f t="shared" si="18"/>
        <v>1</v>
      </c>
      <c r="Y95">
        <f t="shared" si="18"/>
        <v>4</v>
      </c>
      <c r="Z95">
        <f t="shared" si="18"/>
        <v>4</v>
      </c>
      <c r="AA95">
        <f t="shared" si="18"/>
        <v>0</v>
      </c>
      <c r="AB95">
        <f t="shared" si="18"/>
        <v>0</v>
      </c>
      <c r="AC95">
        <f t="shared" si="18"/>
        <v>0</v>
      </c>
      <c r="AD95">
        <f t="shared" si="18"/>
        <v>0</v>
      </c>
      <c r="AE95">
        <f t="shared" si="18"/>
        <v>1</v>
      </c>
      <c r="AF95">
        <f t="shared" si="18"/>
        <v>1</v>
      </c>
      <c r="AG95">
        <f t="shared" si="18"/>
        <v>1</v>
      </c>
      <c r="AH95">
        <f t="shared" si="18"/>
        <v>1</v>
      </c>
      <c r="AJ95">
        <f t="shared" ref="AJ95:BG95" si="19">COUNT(AJ74:AJ90)</f>
        <v>0</v>
      </c>
      <c r="AK95">
        <f t="shared" si="19"/>
        <v>0</v>
      </c>
      <c r="AL95">
        <f t="shared" si="19"/>
        <v>0</v>
      </c>
      <c r="AM95">
        <f t="shared" si="19"/>
        <v>0</v>
      </c>
      <c r="AN95">
        <f t="shared" si="19"/>
        <v>0</v>
      </c>
      <c r="AO95">
        <f t="shared" si="19"/>
        <v>0</v>
      </c>
      <c r="AP95">
        <f t="shared" si="19"/>
        <v>2</v>
      </c>
      <c r="AQ95">
        <f t="shared" si="19"/>
        <v>2</v>
      </c>
      <c r="AR95">
        <f t="shared" si="19"/>
        <v>0</v>
      </c>
      <c r="AS95">
        <f t="shared" si="19"/>
        <v>0</v>
      </c>
      <c r="AT95">
        <f t="shared" si="19"/>
        <v>1</v>
      </c>
      <c r="AU95">
        <f t="shared" si="19"/>
        <v>1</v>
      </c>
      <c r="AV95">
        <f t="shared" si="19"/>
        <v>1</v>
      </c>
      <c r="AW95">
        <f t="shared" si="19"/>
        <v>1</v>
      </c>
      <c r="AX95">
        <f t="shared" si="19"/>
        <v>1</v>
      </c>
      <c r="AY95">
        <f t="shared" si="19"/>
        <v>1</v>
      </c>
      <c r="AZ95">
        <f t="shared" si="19"/>
        <v>0</v>
      </c>
      <c r="BA95">
        <f t="shared" si="19"/>
        <v>0</v>
      </c>
      <c r="BB95">
        <f t="shared" si="19"/>
        <v>0</v>
      </c>
      <c r="BC95">
        <f t="shared" si="19"/>
        <v>0</v>
      </c>
      <c r="BD95">
        <f t="shared" si="19"/>
        <v>0</v>
      </c>
      <c r="BE95">
        <f t="shared" si="19"/>
        <v>0</v>
      </c>
      <c r="BF95">
        <f t="shared" si="19"/>
        <v>1</v>
      </c>
      <c r="BG95">
        <f t="shared" si="19"/>
        <v>1</v>
      </c>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G80"/>
  <sheetViews>
    <sheetView topLeftCell="A4" zoomScale="85" zoomScaleNormal="85" workbookViewId="0">
      <pane ySplit="1005" activePane="bottomLeft"/>
      <selection activeCell="F4" sqref="F4"/>
      <selection pane="bottomLeft" activeCell="A12" sqref="A12"/>
    </sheetView>
  </sheetViews>
  <sheetFormatPr defaultRowHeight="15" x14ac:dyDescent="0.25"/>
  <cols>
    <col min="1" max="1" width="26.42578125" style="5" customWidth="1"/>
  </cols>
  <sheetData>
    <row r="1" spans="1:59" x14ac:dyDescent="0.25">
      <c r="A1" s="9" t="s">
        <v>176</v>
      </c>
    </row>
    <row r="3" spans="1:59" x14ac:dyDescent="0.25">
      <c r="A3" s="6" t="s">
        <v>14</v>
      </c>
      <c r="B3" s="3"/>
      <c r="AJ3" s="3" t="s">
        <v>15</v>
      </c>
      <c r="AK3" s="3"/>
    </row>
    <row r="4" spans="1:59" s="1" customFormat="1" ht="45" x14ac:dyDescent="0.25">
      <c r="A4" s="6" t="s">
        <v>10</v>
      </c>
      <c r="B4" s="2" t="s">
        <v>27</v>
      </c>
      <c r="C4" s="2" t="s">
        <v>11</v>
      </c>
      <c r="D4" s="4" t="s">
        <v>25</v>
      </c>
      <c r="E4" s="2" t="s">
        <v>16</v>
      </c>
      <c r="G4" s="2" t="s">
        <v>13</v>
      </c>
      <c r="H4" s="2"/>
      <c r="I4" s="2" t="s">
        <v>12</v>
      </c>
      <c r="J4" s="2"/>
      <c r="K4" s="2" t="s">
        <v>1</v>
      </c>
      <c r="L4" s="2"/>
      <c r="M4" s="2" t="s">
        <v>2</v>
      </c>
      <c r="N4" s="2"/>
      <c r="O4" s="2" t="s">
        <v>0</v>
      </c>
      <c r="P4" s="2"/>
      <c r="Q4" s="2" t="s">
        <v>3</v>
      </c>
      <c r="R4" s="2"/>
      <c r="S4" s="2" t="s">
        <v>20</v>
      </c>
      <c r="T4" s="2"/>
      <c r="U4" s="2" t="s">
        <v>4</v>
      </c>
      <c r="V4" s="2"/>
      <c r="W4" s="2" t="s">
        <v>5</v>
      </c>
      <c r="X4" s="2"/>
      <c r="Y4" s="2" t="s">
        <v>6</v>
      </c>
      <c r="Z4" s="2"/>
      <c r="AA4" s="2" t="s">
        <v>7</v>
      </c>
      <c r="AB4" s="2"/>
      <c r="AC4" s="2" t="s">
        <v>8</v>
      </c>
      <c r="AD4" s="2"/>
      <c r="AE4" s="2" t="s">
        <v>21</v>
      </c>
      <c r="AF4" s="2"/>
      <c r="AG4" s="2" t="s">
        <v>9</v>
      </c>
      <c r="AJ4" s="2" t="s">
        <v>1</v>
      </c>
      <c r="AK4" s="2"/>
      <c r="AL4" s="2" t="s">
        <v>2</v>
      </c>
      <c r="AM4" s="2"/>
      <c r="AN4" s="2" t="s">
        <v>0</v>
      </c>
      <c r="AO4" s="2"/>
      <c r="AP4" s="2" t="s">
        <v>3</v>
      </c>
      <c r="AQ4" s="2"/>
      <c r="AR4" s="2" t="s">
        <v>20</v>
      </c>
      <c r="AS4" s="2"/>
      <c r="AT4" s="2" t="s">
        <v>4</v>
      </c>
      <c r="AU4" s="2"/>
      <c r="AV4" s="2" t="s">
        <v>5</v>
      </c>
      <c r="AW4" s="2"/>
      <c r="AX4" s="2" t="s">
        <v>6</v>
      </c>
      <c r="AY4" s="2"/>
      <c r="AZ4" s="2" t="s">
        <v>7</v>
      </c>
      <c r="BA4" s="2"/>
      <c r="BB4" s="2" t="s">
        <v>8</v>
      </c>
      <c r="BC4" s="2"/>
      <c r="BD4" s="2" t="s">
        <v>21</v>
      </c>
      <c r="BE4" s="2"/>
      <c r="BF4" s="2" t="s">
        <v>9</v>
      </c>
    </row>
    <row r="5" spans="1:59" x14ac:dyDescent="0.25">
      <c r="E5" s="3" t="s">
        <v>17</v>
      </c>
      <c r="F5" s="3" t="s">
        <v>18</v>
      </c>
      <c r="G5" s="3" t="s">
        <v>17</v>
      </c>
      <c r="H5" s="3" t="s">
        <v>18</v>
      </c>
      <c r="I5" s="3" t="s">
        <v>17</v>
      </c>
      <c r="J5" s="3" t="s">
        <v>18</v>
      </c>
      <c r="K5" s="3" t="s">
        <v>17</v>
      </c>
      <c r="L5" s="3" t="s">
        <v>18</v>
      </c>
      <c r="M5" s="3" t="s">
        <v>17</v>
      </c>
      <c r="N5" s="3" t="s">
        <v>18</v>
      </c>
      <c r="O5" s="3" t="s">
        <v>17</v>
      </c>
      <c r="P5" s="3" t="s">
        <v>18</v>
      </c>
      <c r="Q5" s="3" t="s">
        <v>17</v>
      </c>
      <c r="R5" s="3" t="s">
        <v>18</v>
      </c>
      <c r="S5" s="3" t="s">
        <v>17</v>
      </c>
      <c r="T5" s="3" t="s">
        <v>18</v>
      </c>
      <c r="U5" s="3" t="s">
        <v>17</v>
      </c>
      <c r="V5" s="3" t="s">
        <v>18</v>
      </c>
      <c r="W5" s="3" t="s">
        <v>17</v>
      </c>
      <c r="X5" s="3" t="s">
        <v>18</v>
      </c>
      <c r="Y5" s="3" t="s">
        <v>17</v>
      </c>
      <c r="Z5" s="3" t="s">
        <v>18</v>
      </c>
      <c r="AA5" s="3" t="s">
        <v>17</v>
      </c>
      <c r="AB5" s="3" t="s">
        <v>18</v>
      </c>
      <c r="AC5" s="3" t="s">
        <v>17</v>
      </c>
      <c r="AD5" s="3" t="s">
        <v>18</v>
      </c>
      <c r="AE5" s="3" t="s">
        <v>17</v>
      </c>
      <c r="AF5" s="3" t="s">
        <v>18</v>
      </c>
      <c r="AG5" s="3" t="s">
        <v>17</v>
      </c>
      <c r="AH5" s="3" t="s">
        <v>18</v>
      </c>
      <c r="AI5" s="3"/>
      <c r="AJ5" s="3" t="s">
        <v>17</v>
      </c>
      <c r="AK5" s="3" t="s">
        <v>18</v>
      </c>
      <c r="AL5" s="3" t="s">
        <v>17</v>
      </c>
      <c r="AM5" s="3" t="s">
        <v>18</v>
      </c>
      <c r="AN5" s="3" t="s">
        <v>17</v>
      </c>
      <c r="AO5" s="3" t="s">
        <v>18</v>
      </c>
      <c r="AP5" s="3" t="s">
        <v>17</v>
      </c>
      <c r="AQ5" s="3" t="s">
        <v>18</v>
      </c>
      <c r="AR5" s="3" t="s">
        <v>17</v>
      </c>
      <c r="AS5" s="3" t="s">
        <v>18</v>
      </c>
      <c r="AT5" s="3" t="s">
        <v>17</v>
      </c>
      <c r="AU5" s="3" t="s">
        <v>18</v>
      </c>
      <c r="AV5" s="3" t="s">
        <v>17</v>
      </c>
      <c r="AW5" s="3" t="s">
        <v>18</v>
      </c>
      <c r="AX5" s="3" t="s">
        <v>17</v>
      </c>
      <c r="AY5" s="3" t="s">
        <v>18</v>
      </c>
      <c r="AZ5" s="3" t="s">
        <v>17</v>
      </c>
      <c r="BA5" s="3" t="s">
        <v>18</v>
      </c>
      <c r="BB5" s="3" t="s">
        <v>17</v>
      </c>
      <c r="BC5" s="3" t="s">
        <v>18</v>
      </c>
      <c r="BD5" s="3" t="s">
        <v>17</v>
      </c>
      <c r="BE5" s="3" t="s">
        <v>18</v>
      </c>
      <c r="BF5" s="3" t="s">
        <v>17</v>
      </c>
      <c r="BG5" s="3" t="s">
        <v>18</v>
      </c>
    </row>
    <row r="6" spans="1:59" x14ac:dyDescent="0.25">
      <c r="A6" s="5" t="s">
        <v>57</v>
      </c>
      <c r="C6" t="s">
        <v>19</v>
      </c>
      <c r="D6">
        <v>6</v>
      </c>
      <c r="E6">
        <v>36.200000000000003</v>
      </c>
      <c r="F6">
        <v>13.8</v>
      </c>
      <c r="G6">
        <v>1.74</v>
      </c>
      <c r="H6">
        <v>6.4000000000000001E-2</v>
      </c>
      <c r="I6">
        <v>63.7</v>
      </c>
      <c r="J6">
        <v>7.92</v>
      </c>
      <c r="K6">
        <v>0.98</v>
      </c>
      <c r="L6">
        <v>0.23</v>
      </c>
      <c r="O6">
        <v>1.01</v>
      </c>
      <c r="P6">
        <v>0.24</v>
      </c>
      <c r="S6">
        <v>1.41</v>
      </c>
      <c r="T6">
        <v>0.15</v>
      </c>
      <c r="W6">
        <v>0.57999999999999996</v>
      </c>
      <c r="X6">
        <v>0.06</v>
      </c>
    </row>
    <row r="7" spans="1:59" x14ac:dyDescent="0.25">
      <c r="A7" s="5" t="s">
        <v>58</v>
      </c>
      <c r="C7" t="s">
        <v>19</v>
      </c>
      <c r="D7">
        <v>34</v>
      </c>
      <c r="E7">
        <v>45</v>
      </c>
      <c r="G7">
        <f>70*2.54/100</f>
        <v>1.778</v>
      </c>
      <c r="I7">
        <f>177/2.2</f>
        <v>80.454545454545453</v>
      </c>
      <c r="S7">
        <v>1.43</v>
      </c>
      <c r="T7">
        <v>0.16</v>
      </c>
      <c r="U7">
        <v>0.83</v>
      </c>
      <c r="V7">
        <v>0.1</v>
      </c>
      <c r="W7">
        <v>0.6</v>
      </c>
      <c r="X7">
        <v>0.06</v>
      </c>
      <c r="AC7">
        <v>0.18</v>
      </c>
      <c r="AD7">
        <v>0.04</v>
      </c>
    </row>
    <row r="8" spans="1:59" x14ac:dyDescent="0.25">
      <c r="A8" s="5" t="s">
        <v>62</v>
      </c>
      <c r="B8" t="s">
        <v>59</v>
      </c>
      <c r="C8" t="s">
        <v>19</v>
      </c>
      <c r="D8">
        <v>7</v>
      </c>
      <c r="E8">
        <v>40</v>
      </c>
      <c r="G8">
        <v>1.77</v>
      </c>
      <c r="I8">
        <v>80</v>
      </c>
      <c r="K8">
        <v>1.07</v>
      </c>
      <c r="L8">
        <v>0.11</v>
      </c>
      <c r="M8">
        <v>89</v>
      </c>
      <c r="N8">
        <v>3</v>
      </c>
      <c r="O8">
        <v>1.42</v>
      </c>
      <c r="P8">
        <v>0.14000000000000001</v>
      </c>
      <c r="Q8">
        <v>0.76</v>
      </c>
      <c r="R8">
        <v>0.08</v>
      </c>
      <c r="S8">
        <v>1.34</v>
      </c>
      <c r="T8">
        <v>0.04</v>
      </c>
      <c r="U8">
        <v>0.78</v>
      </c>
      <c r="V8">
        <v>0.04</v>
      </c>
      <c r="W8">
        <v>0.56999999999999995</v>
      </c>
      <c r="X8">
        <v>0.05</v>
      </c>
      <c r="Y8">
        <v>58</v>
      </c>
      <c r="AA8">
        <v>42</v>
      </c>
      <c r="AG8">
        <v>0.16400000000000001</v>
      </c>
      <c r="AH8">
        <v>4.8000000000000001E-2</v>
      </c>
      <c r="AT8">
        <v>0.9</v>
      </c>
      <c r="AU8">
        <v>0.06</v>
      </c>
      <c r="AV8">
        <v>0.43</v>
      </c>
      <c r="AW8">
        <v>0.05</v>
      </c>
      <c r="AX8">
        <v>68</v>
      </c>
      <c r="AZ8">
        <v>32</v>
      </c>
    </row>
    <row r="9" spans="1:59" x14ac:dyDescent="0.25">
      <c r="A9" s="5" t="s">
        <v>62</v>
      </c>
      <c r="B9" t="s">
        <v>60</v>
      </c>
      <c r="C9" t="s">
        <v>19</v>
      </c>
      <c r="D9">
        <v>7</v>
      </c>
      <c r="E9">
        <v>40</v>
      </c>
      <c r="G9">
        <v>1.77</v>
      </c>
      <c r="I9">
        <v>80</v>
      </c>
      <c r="K9">
        <v>0.78</v>
      </c>
      <c r="L9">
        <v>0.08</v>
      </c>
      <c r="M9">
        <v>78</v>
      </c>
      <c r="N9">
        <v>5</v>
      </c>
      <c r="O9">
        <v>1.21</v>
      </c>
      <c r="P9">
        <v>0.12</v>
      </c>
      <c r="Q9">
        <v>0.63</v>
      </c>
      <c r="R9">
        <v>7.0000000000000007E-2</v>
      </c>
      <c r="S9">
        <v>1.55</v>
      </c>
      <c r="T9">
        <v>0.11</v>
      </c>
      <c r="U9">
        <v>0.94</v>
      </c>
      <c r="V9">
        <v>7.0000000000000007E-2</v>
      </c>
      <c r="W9">
        <v>0.61</v>
      </c>
      <c r="X9">
        <v>0.06</v>
      </c>
      <c r="Y9">
        <v>61</v>
      </c>
      <c r="AA9">
        <v>39</v>
      </c>
      <c r="AG9">
        <v>0.17499999999999999</v>
      </c>
      <c r="AH9">
        <v>6.0999999999999999E-2</v>
      </c>
      <c r="AT9">
        <v>1.07</v>
      </c>
      <c r="AU9">
        <v>0.05</v>
      </c>
      <c r="AV9">
        <v>0.49</v>
      </c>
      <c r="AW9">
        <v>0.1</v>
      </c>
      <c r="AX9">
        <v>69</v>
      </c>
      <c r="AZ9">
        <v>31</v>
      </c>
    </row>
    <row r="10" spans="1:59" x14ac:dyDescent="0.25">
      <c r="A10" s="5" t="s">
        <v>62</v>
      </c>
      <c r="B10" t="s">
        <v>61</v>
      </c>
      <c r="C10" t="s">
        <v>19</v>
      </c>
      <c r="D10">
        <v>7</v>
      </c>
      <c r="E10">
        <v>40</v>
      </c>
      <c r="G10">
        <v>1.77</v>
      </c>
      <c r="I10">
        <v>80</v>
      </c>
      <c r="K10">
        <v>1.49</v>
      </c>
      <c r="L10">
        <v>0.22</v>
      </c>
      <c r="M10">
        <v>104</v>
      </c>
      <c r="N10">
        <v>7</v>
      </c>
      <c r="O10">
        <v>1.72</v>
      </c>
      <c r="P10">
        <v>0.21</v>
      </c>
      <c r="Q10">
        <v>0.86</v>
      </c>
      <c r="R10">
        <v>0.13</v>
      </c>
      <c r="S10">
        <v>1.51</v>
      </c>
      <c r="T10">
        <v>0.08</v>
      </c>
      <c r="U10">
        <v>0.6</v>
      </c>
      <c r="V10">
        <v>0.06</v>
      </c>
      <c r="W10">
        <v>0.55000000000000004</v>
      </c>
      <c r="X10">
        <v>0.04</v>
      </c>
      <c r="Y10">
        <v>52</v>
      </c>
      <c r="AA10">
        <v>48</v>
      </c>
      <c r="AG10">
        <v>0.18099999999999999</v>
      </c>
      <c r="AH10">
        <v>4.3999999999999997E-2</v>
      </c>
      <c r="AT10">
        <v>0.76</v>
      </c>
      <c r="AU10">
        <v>0.06</v>
      </c>
      <c r="AV10">
        <v>0.4</v>
      </c>
      <c r="AW10">
        <v>0.03</v>
      </c>
      <c r="AX10">
        <v>66</v>
      </c>
      <c r="AZ10">
        <v>34</v>
      </c>
    </row>
    <row r="11" spans="1:59" x14ac:dyDescent="0.25">
      <c r="A11" s="5" t="s">
        <v>62</v>
      </c>
      <c r="B11" t="s">
        <v>63</v>
      </c>
      <c r="C11" t="s">
        <v>19</v>
      </c>
      <c r="D11">
        <v>7</v>
      </c>
      <c r="E11">
        <v>40</v>
      </c>
      <c r="G11">
        <v>1.77</v>
      </c>
      <c r="I11">
        <v>80</v>
      </c>
      <c r="K11">
        <v>1.2</v>
      </c>
      <c r="L11">
        <v>0.23</v>
      </c>
      <c r="M11">
        <v>99</v>
      </c>
      <c r="N11">
        <v>7</v>
      </c>
      <c r="O11">
        <v>1.44</v>
      </c>
      <c r="P11">
        <v>0.17</v>
      </c>
      <c r="Q11">
        <v>0.75</v>
      </c>
      <c r="R11">
        <v>0.1</v>
      </c>
      <c r="S11">
        <v>1.21</v>
      </c>
      <c r="T11">
        <v>0.09</v>
      </c>
      <c r="U11">
        <v>0.72</v>
      </c>
      <c r="V11">
        <v>0.09</v>
      </c>
      <c r="W11">
        <v>0.49</v>
      </c>
      <c r="X11">
        <v>0.02</v>
      </c>
      <c r="Y11">
        <v>60</v>
      </c>
      <c r="AA11">
        <v>40</v>
      </c>
      <c r="AG11">
        <v>0.186</v>
      </c>
      <c r="AH11">
        <v>0.06</v>
      </c>
      <c r="AT11">
        <v>0.79</v>
      </c>
      <c r="AU11">
        <v>0.1</v>
      </c>
      <c r="AV11">
        <v>0.43</v>
      </c>
      <c r="AW11">
        <v>0.04</v>
      </c>
      <c r="AX11">
        <v>65</v>
      </c>
      <c r="AZ11">
        <v>35</v>
      </c>
    </row>
    <row r="12" spans="1:59" x14ac:dyDescent="0.25">
      <c r="A12" s="5" t="s">
        <v>62</v>
      </c>
      <c r="B12" t="s">
        <v>65</v>
      </c>
      <c r="C12" t="s">
        <v>19</v>
      </c>
      <c r="D12">
        <v>7</v>
      </c>
      <c r="E12">
        <v>40</v>
      </c>
      <c r="G12">
        <v>1.77</v>
      </c>
      <c r="I12">
        <v>80</v>
      </c>
      <c r="K12">
        <v>0.75</v>
      </c>
      <c r="L12">
        <v>0.11</v>
      </c>
      <c r="M12">
        <v>81</v>
      </c>
      <c r="N12">
        <v>6</v>
      </c>
      <c r="O12">
        <v>1.1100000000000001</v>
      </c>
      <c r="P12">
        <v>0.11</v>
      </c>
      <c r="Q12">
        <v>0.56000000000000005</v>
      </c>
      <c r="R12">
        <v>0.06</v>
      </c>
      <c r="S12">
        <v>1.49</v>
      </c>
      <c r="T12">
        <v>0.12</v>
      </c>
      <c r="U12">
        <v>0.95</v>
      </c>
      <c r="V12">
        <v>0.14000000000000001</v>
      </c>
      <c r="W12">
        <v>0.53</v>
      </c>
      <c r="X12">
        <v>0.03</v>
      </c>
      <c r="Y12">
        <v>64</v>
      </c>
      <c r="AA12">
        <v>36</v>
      </c>
      <c r="AG12">
        <v>0.19800000000000001</v>
      </c>
      <c r="AH12">
        <v>7.0999999999999994E-2</v>
      </c>
      <c r="AT12">
        <v>1.04</v>
      </c>
      <c r="AU12">
        <v>0.11</v>
      </c>
      <c r="AV12">
        <v>0.45</v>
      </c>
      <c r="AW12">
        <v>0.04</v>
      </c>
      <c r="AX12">
        <v>70</v>
      </c>
      <c r="AZ12">
        <v>30</v>
      </c>
    </row>
    <row r="13" spans="1:59" x14ac:dyDescent="0.25">
      <c r="A13" s="5" t="s">
        <v>62</v>
      </c>
      <c r="B13" t="s">
        <v>64</v>
      </c>
      <c r="C13" t="s">
        <v>19</v>
      </c>
      <c r="D13">
        <v>7</v>
      </c>
      <c r="E13">
        <v>40</v>
      </c>
      <c r="G13">
        <v>1.77</v>
      </c>
      <c r="I13">
        <v>80</v>
      </c>
      <c r="K13">
        <v>1.69</v>
      </c>
      <c r="L13">
        <v>0.21</v>
      </c>
      <c r="M13">
        <v>169</v>
      </c>
      <c r="N13">
        <v>21</v>
      </c>
      <c r="O13">
        <v>1.71</v>
      </c>
      <c r="P13">
        <v>0.18</v>
      </c>
      <c r="Q13">
        <v>0.87</v>
      </c>
      <c r="R13">
        <v>0.09</v>
      </c>
      <c r="S13">
        <v>1.01</v>
      </c>
      <c r="T13">
        <v>7.0000000000000007E-2</v>
      </c>
      <c r="U13">
        <v>0.55000000000000004</v>
      </c>
      <c r="V13">
        <v>0.06</v>
      </c>
      <c r="W13">
        <v>0.45</v>
      </c>
      <c r="X13">
        <v>0.03</v>
      </c>
      <c r="Y13">
        <v>55</v>
      </c>
      <c r="AA13">
        <v>45</v>
      </c>
      <c r="AG13">
        <v>0.184</v>
      </c>
      <c r="AH13">
        <v>5.2999999999999999E-2</v>
      </c>
      <c r="AT13">
        <v>0.64</v>
      </c>
      <c r="AU13">
        <v>7.0000000000000007E-2</v>
      </c>
      <c r="AV13">
        <v>0.39</v>
      </c>
      <c r="AW13">
        <v>0.04</v>
      </c>
      <c r="AX13">
        <v>62</v>
      </c>
      <c r="AZ13">
        <v>38</v>
      </c>
    </row>
    <row r="14" spans="1:59" x14ac:dyDescent="0.25">
      <c r="A14" s="5" t="s">
        <v>66</v>
      </c>
      <c r="B14" t="s">
        <v>59</v>
      </c>
      <c r="C14" t="s">
        <v>19</v>
      </c>
      <c r="D14">
        <v>10</v>
      </c>
      <c r="E14">
        <v>41</v>
      </c>
      <c r="G14">
        <v>1.77</v>
      </c>
      <c r="I14">
        <v>79</v>
      </c>
      <c r="K14">
        <v>1</v>
      </c>
      <c r="L14">
        <v>0.16</v>
      </c>
      <c r="M14">
        <v>87</v>
      </c>
      <c r="N14">
        <v>7</v>
      </c>
      <c r="O14">
        <v>1.36</v>
      </c>
      <c r="P14">
        <v>0.15</v>
      </c>
      <c r="Q14">
        <v>0.72</v>
      </c>
      <c r="R14">
        <v>0.08</v>
      </c>
      <c r="S14">
        <v>1.38</v>
      </c>
      <c r="T14">
        <v>0.11</v>
      </c>
      <c r="U14">
        <v>0.8</v>
      </c>
      <c r="V14">
        <v>7.0000000000000007E-2</v>
      </c>
      <c r="W14">
        <v>0.57999999999999996</v>
      </c>
      <c r="X14">
        <v>0.06</v>
      </c>
      <c r="AC14">
        <v>0.2</v>
      </c>
      <c r="AD14">
        <v>0.06</v>
      </c>
      <c r="AP14">
        <v>0.64</v>
      </c>
      <c r="AQ14">
        <v>0.09</v>
      </c>
      <c r="AT14">
        <v>0.94</v>
      </c>
      <c r="AU14">
        <v>0.12</v>
      </c>
      <c r="AV14">
        <v>0.43</v>
      </c>
      <c r="AW14">
        <v>0.04</v>
      </c>
      <c r="BB14">
        <v>0.17</v>
      </c>
      <c r="BC14">
        <v>0.04</v>
      </c>
    </row>
    <row r="15" spans="1:59" x14ac:dyDescent="0.25">
      <c r="A15" s="5" t="s">
        <v>66</v>
      </c>
      <c r="B15" t="s">
        <v>61</v>
      </c>
      <c r="C15" t="s">
        <v>19</v>
      </c>
      <c r="D15">
        <v>10</v>
      </c>
      <c r="E15">
        <v>41</v>
      </c>
      <c r="G15">
        <v>1.77</v>
      </c>
      <c r="I15">
        <v>79</v>
      </c>
      <c r="K15">
        <v>1.4</v>
      </c>
      <c r="L15">
        <v>0.25</v>
      </c>
      <c r="M15">
        <v>102</v>
      </c>
      <c r="N15">
        <v>9</v>
      </c>
      <c r="O15">
        <v>1.64</v>
      </c>
      <c r="P15">
        <v>0.22</v>
      </c>
      <c r="Q15">
        <v>0.83</v>
      </c>
      <c r="R15">
        <v>0.11</v>
      </c>
      <c r="S15">
        <v>1.18</v>
      </c>
      <c r="T15">
        <v>0.11</v>
      </c>
      <c r="U15">
        <v>0.62</v>
      </c>
      <c r="V15">
        <v>0.08</v>
      </c>
      <c r="W15">
        <v>0.56000000000000005</v>
      </c>
      <c r="X15">
        <v>0.04</v>
      </c>
      <c r="AC15">
        <v>0.11</v>
      </c>
      <c r="AD15">
        <v>0.03</v>
      </c>
      <c r="AP15">
        <v>0.81</v>
      </c>
      <c r="AQ15">
        <v>0.12</v>
      </c>
      <c r="AT15">
        <v>0.78</v>
      </c>
      <c r="AU15">
        <v>0.09</v>
      </c>
      <c r="AV15">
        <v>0.41</v>
      </c>
      <c r="AW15">
        <v>0.04</v>
      </c>
      <c r="BB15">
        <v>0.1</v>
      </c>
      <c r="BC15">
        <v>0.04</v>
      </c>
    </row>
    <row r="16" spans="1:59" x14ac:dyDescent="0.25">
      <c r="A16" s="8" t="s">
        <v>67</v>
      </c>
      <c r="C16" t="s">
        <v>19</v>
      </c>
      <c r="D16">
        <v>34</v>
      </c>
      <c r="E16">
        <v>43.3</v>
      </c>
      <c r="F16">
        <v>12.5</v>
      </c>
      <c r="G16">
        <v>1.77</v>
      </c>
      <c r="H16">
        <v>6.6000000000000003E-2</v>
      </c>
      <c r="I16">
        <v>69.599999999999994</v>
      </c>
      <c r="J16">
        <v>11.7</v>
      </c>
      <c r="K16">
        <v>0.94</v>
      </c>
      <c r="L16">
        <v>0.15</v>
      </c>
      <c r="M16">
        <v>85</v>
      </c>
      <c r="O16">
        <v>1.29</v>
      </c>
      <c r="P16">
        <v>0.16900000000000001</v>
      </c>
      <c r="Q16">
        <v>0.67500000000000004</v>
      </c>
      <c r="R16">
        <v>9.4E-2</v>
      </c>
      <c r="S16">
        <v>1.41</v>
      </c>
      <c r="T16">
        <v>0.12</v>
      </c>
      <c r="U16">
        <v>0.8</v>
      </c>
      <c r="V16">
        <v>0.08</v>
      </c>
      <c r="W16">
        <v>0.61</v>
      </c>
      <c r="X16">
        <v>0.05</v>
      </c>
      <c r="Y16">
        <v>57</v>
      </c>
      <c r="AA16">
        <v>43</v>
      </c>
      <c r="AC16">
        <v>0.15</v>
      </c>
      <c r="AD16">
        <v>0.04</v>
      </c>
      <c r="AG16">
        <v>0.10100000000000001</v>
      </c>
      <c r="AH16">
        <v>3.4000000000000002E-2</v>
      </c>
      <c r="AP16">
        <v>0.61699999999999999</v>
      </c>
      <c r="AQ16">
        <v>9.2999999999999999E-2</v>
      </c>
      <c r="AT16">
        <v>0.92</v>
      </c>
      <c r="AU16">
        <v>0.1</v>
      </c>
      <c r="AV16">
        <v>0.49</v>
      </c>
      <c r="AW16">
        <v>0.04</v>
      </c>
      <c r="AX16">
        <v>65</v>
      </c>
      <c r="AZ16">
        <v>35</v>
      </c>
      <c r="BB16">
        <v>0.15</v>
      </c>
      <c r="BC16">
        <v>0.04</v>
      </c>
    </row>
    <row r="17" spans="1:56" x14ac:dyDescent="0.25">
      <c r="A17" s="8" t="s">
        <v>67</v>
      </c>
      <c r="B17" t="s">
        <v>52</v>
      </c>
      <c r="C17" t="s">
        <v>19</v>
      </c>
      <c r="D17">
        <v>10</v>
      </c>
      <c r="K17">
        <v>0.99</v>
      </c>
      <c r="L17">
        <v>0.13800000000000001</v>
      </c>
      <c r="M17">
        <v>88</v>
      </c>
      <c r="N17">
        <v>5</v>
      </c>
      <c r="O17">
        <v>0.13400000000000001</v>
      </c>
      <c r="P17">
        <v>0.129</v>
      </c>
      <c r="Q17">
        <v>0.69499999999999995</v>
      </c>
      <c r="R17">
        <v>9.5000000000000001E-2</v>
      </c>
      <c r="S17">
        <v>1.37</v>
      </c>
      <c r="T17">
        <v>0.09</v>
      </c>
      <c r="U17">
        <v>0.77</v>
      </c>
      <c r="V17">
        <v>7.0000000000000007E-2</v>
      </c>
      <c r="W17">
        <v>0.6</v>
      </c>
      <c r="X17">
        <v>0.04</v>
      </c>
      <c r="Y17">
        <v>56</v>
      </c>
      <c r="AA17">
        <v>45</v>
      </c>
      <c r="AC17">
        <v>0.15</v>
      </c>
      <c r="AD17">
        <v>0.04</v>
      </c>
      <c r="AE17">
        <v>11</v>
      </c>
      <c r="AG17">
        <v>5.8999999999999997E-2</v>
      </c>
      <c r="AH17">
        <v>2.9000000000000001E-2</v>
      </c>
      <c r="AP17">
        <v>0.65400000000000003</v>
      </c>
      <c r="AQ17">
        <v>4.8000000000000001E-2</v>
      </c>
      <c r="AT17">
        <v>0.89</v>
      </c>
      <c r="AU17">
        <v>7.0000000000000007E-2</v>
      </c>
      <c r="AV17">
        <v>0.48</v>
      </c>
      <c r="AW17">
        <v>0.03</v>
      </c>
      <c r="AX17">
        <v>66</v>
      </c>
      <c r="AZ17">
        <v>36</v>
      </c>
      <c r="BB17">
        <v>0.14000000000000001</v>
      </c>
      <c r="BC17">
        <v>0.04</v>
      </c>
      <c r="BD17">
        <v>10</v>
      </c>
    </row>
    <row r="18" spans="1:56" x14ac:dyDescent="0.25">
      <c r="A18" s="8" t="s">
        <v>67</v>
      </c>
      <c r="B18" t="s">
        <v>29</v>
      </c>
      <c r="C18" t="s">
        <v>19</v>
      </c>
      <c r="D18">
        <v>10</v>
      </c>
      <c r="K18">
        <v>0.13400000000000001</v>
      </c>
      <c r="L18">
        <v>0.155</v>
      </c>
      <c r="M18">
        <v>101</v>
      </c>
      <c r="N18">
        <v>6</v>
      </c>
      <c r="O18">
        <v>0.158</v>
      </c>
      <c r="P18">
        <v>0.11899999999999999</v>
      </c>
      <c r="Q18">
        <v>0.79900000000000004</v>
      </c>
      <c r="R18">
        <v>8.5999999999999993E-2</v>
      </c>
      <c r="S18">
        <v>1.34</v>
      </c>
      <c r="T18">
        <v>0.155</v>
      </c>
      <c r="U18">
        <v>0.62</v>
      </c>
      <c r="V18">
        <v>0.05</v>
      </c>
      <c r="W18">
        <v>0.56000000000000005</v>
      </c>
      <c r="X18">
        <v>0.03</v>
      </c>
      <c r="Y18">
        <v>53</v>
      </c>
      <c r="AA18">
        <v>47</v>
      </c>
      <c r="AC18">
        <v>0.1</v>
      </c>
      <c r="AD18">
        <v>0.03</v>
      </c>
      <c r="AE18">
        <v>7</v>
      </c>
      <c r="AG18">
        <v>6.2E-2</v>
      </c>
      <c r="AH18">
        <v>3.3000000000000002E-2</v>
      </c>
      <c r="AP18">
        <v>0.77900000000000003</v>
      </c>
      <c r="AQ18">
        <v>5.2999999999999999E-2</v>
      </c>
      <c r="AT18">
        <v>0.75</v>
      </c>
      <c r="AU18">
        <v>0.05</v>
      </c>
      <c r="AV18">
        <v>0.44</v>
      </c>
      <c r="AW18">
        <v>0.04</v>
      </c>
      <c r="AX18">
        <v>64</v>
      </c>
      <c r="AZ18">
        <v>37</v>
      </c>
      <c r="BB18">
        <v>0.09</v>
      </c>
      <c r="BC18">
        <v>0.03</v>
      </c>
      <c r="BD18">
        <v>6</v>
      </c>
    </row>
    <row r="19" spans="1:56" x14ac:dyDescent="0.25">
      <c r="A19" s="8" t="s">
        <v>69</v>
      </c>
      <c r="B19" t="s">
        <v>71</v>
      </c>
      <c r="C19" t="s">
        <v>19</v>
      </c>
      <c r="D19">
        <v>6</v>
      </c>
      <c r="E19">
        <v>33</v>
      </c>
      <c r="F19">
        <v>6</v>
      </c>
      <c r="G19">
        <v>1.76</v>
      </c>
      <c r="H19">
        <v>5</v>
      </c>
      <c r="I19">
        <v>81</v>
      </c>
      <c r="J19">
        <v>8</v>
      </c>
      <c r="K19">
        <v>1.39</v>
      </c>
      <c r="L19">
        <v>0.1</v>
      </c>
      <c r="O19">
        <v>0.71</v>
      </c>
      <c r="P19">
        <v>0.05</v>
      </c>
    </row>
    <row r="20" spans="1:56" x14ac:dyDescent="0.25">
      <c r="A20" s="5" t="s">
        <v>73</v>
      </c>
      <c r="B20" t="s">
        <v>74</v>
      </c>
      <c r="C20" t="s">
        <v>19</v>
      </c>
      <c r="D20">
        <v>7</v>
      </c>
      <c r="E20">
        <v>41</v>
      </c>
      <c r="G20">
        <v>1.79</v>
      </c>
      <c r="I20">
        <v>71</v>
      </c>
      <c r="K20">
        <v>0.85</v>
      </c>
      <c r="L20">
        <v>0.18</v>
      </c>
      <c r="M20">
        <v>82</v>
      </c>
      <c r="N20">
        <v>10</v>
      </c>
      <c r="O20">
        <v>1.19</v>
      </c>
      <c r="P20">
        <v>0.2</v>
      </c>
      <c r="S20">
        <v>1.5</v>
      </c>
      <c r="T20">
        <v>0.24</v>
      </c>
      <c r="U20">
        <v>0.87</v>
      </c>
      <c r="V20">
        <v>0.03</v>
      </c>
      <c r="W20">
        <v>0.63</v>
      </c>
      <c r="X20">
        <v>0.03</v>
      </c>
    </row>
    <row r="21" spans="1:56" x14ac:dyDescent="0.25">
      <c r="A21" s="5" t="s">
        <v>73</v>
      </c>
      <c r="B21" t="s">
        <v>75</v>
      </c>
      <c r="D21">
        <v>7</v>
      </c>
      <c r="E21">
        <v>41</v>
      </c>
      <c r="G21">
        <v>1.79</v>
      </c>
      <c r="I21">
        <v>71</v>
      </c>
      <c r="K21">
        <v>0.83</v>
      </c>
      <c r="L21">
        <v>0.16</v>
      </c>
      <c r="M21">
        <v>82</v>
      </c>
      <c r="N21">
        <v>10</v>
      </c>
      <c r="O21">
        <v>1.2</v>
      </c>
      <c r="P21">
        <v>0.2</v>
      </c>
      <c r="S21">
        <v>1.44</v>
      </c>
      <c r="T21">
        <v>0.19</v>
      </c>
      <c r="U21">
        <v>0.92</v>
      </c>
      <c r="V21">
        <v>0.03</v>
      </c>
      <c r="W21">
        <v>0.52</v>
      </c>
      <c r="X21">
        <v>0.03</v>
      </c>
    </row>
    <row r="22" spans="1:56" x14ac:dyDescent="0.25">
      <c r="A22" s="5" t="s">
        <v>73</v>
      </c>
      <c r="B22" t="s">
        <v>76</v>
      </c>
      <c r="D22">
        <v>7</v>
      </c>
      <c r="E22">
        <v>41</v>
      </c>
      <c r="G22">
        <v>1.79</v>
      </c>
      <c r="I22">
        <v>71</v>
      </c>
      <c r="K22">
        <v>0.92</v>
      </c>
      <c r="L22">
        <v>0.15</v>
      </c>
      <c r="M22">
        <v>87</v>
      </c>
      <c r="N22">
        <v>4</v>
      </c>
      <c r="O22">
        <v>1.25</v>
      </c>
      <c r="P22">
        <v>0.2</v>
      </c>
      <c r="S22">
        <v>1.47</v>
      </c>
      <c r="T22">
        <v>0.15</v>
      </c>
      <c r="U22">
        <v>0.93</v>
      </c>
      <c r="V22">
        <v>0.02</v>
      </c>
      <c r="W22">
        <v>0.54</v>
      </c>
      <c r="X22">
        <v>0.02</v>
      </c>
    </row>
    <row r="23" spans="1:56" x14ac:dyDescent="0.25">
      <c r="A23" s="5" t="s">
        <v>77</v>
      </c>
      <c r="B23" t="s">
        <v>78</v>
      </c>
      <c r="C23" t="s">
        <v>19</v>
      </c>
      <c r="D23">
        <v>13</v>
      </c>
      <c r="E23">
        <v>60</v>
      </c>
      <c r="G23">
        <v>1.76</v>
      </c>
      <c r="I23">
        <v>70</v>
      </c>
      <c r="K23">
        <v>0.6</v>
      </c>
      <c r="L23">
        <v>0.25</v>
      </c>
      <c r="M23">
        <v>72</v>
      </c>
      <c r="N23">
        <v>18</v>
      </c>
      <c r="O23">
        <v>1</v>
      </c>
      <c r="P23">
        <v>0.2</v>
      </c>
    </row>
    <row r="24" spans="1:56" x14ac:dyDescent="0.25">
      <c r="A24" s="5" t="s">
        <v>77</v>
      </c>
      <c r="B24" t="s">
        <v>72</v>
      </c>
      <c r="C24" t="s">
        <v>19</v>
      </c>
      <c r="D24">
        <v>15</v>
      </c>
      <c r="E24">
        <v>31</v>
      </c>
      <c r="G24">
        <v>1.72</v>
      </c>
      <c r="I24">
        <v>72</v>
      </c>
      <c r="K24">
        <v>0.86</v>
      </c>
      <c r="L24">
        <v>0.23</v>
      </c>
      <c r="M24">
        <v>87</v>
      </c>
      <c r="N24">
        <v>13</v>
      </c>
      <c r="O24">
        <v>1.2</v>
      </c>
      <c r="P24">
        <v>0.18</v>
      </c>
    </row>
    <row r="25" spans="1:56" x14ac:dyDescent="0.25">
      <c r="A25" t="s">
        <v>87</v>
      </c>
      <c r="B25" t="s">
        <v>90</v>
      </c>
      <c r="D25">
        <v>8</v>
      </c>
      <c r="E25">
        <v>47</v>
      </c>
      <c r="F25">
        <v>13</v>
      </c>
      <c r="G25">
        <v>1.73</v>
      </c>
      <c r="H25">
        <v>0.04</v>
      </c>
      <c r="I25">
        <v>79.599999999999994</v>
      </c>
      <c r="J25">
        <v>10.4</v>
      </c>
      <c r="K25">
        <v>1.1200000000000001</v>
      </c>
      <c r="L25">
        <v>0.05</v>
      </c>
      <c r="Q25">
        <v>0.66</v>
      </c>
      <c r="R25">
        <v>0.04</v>
      </c>
      <c r="AJ25">
        <v>1.1200000000000001</v>
      </c>
      <c r="AK25">
        <v>0.05</v>
      </c>
      <c r="AP25">
        <v>0.64</v>
      </c>
      <c r="AQ25">
        <v>0.06</v>
      </c>
    </row>
    <row r="26" spans="1:56" x14ac:dyDescent="0.25">
      <c r="A26" t="s">
        <v>87</v>
      </c>
      <c r="B26" t="s">
        <v>89</v>
      </c>
      <c r="C26" t="s">
        <v>88</v>
      </c>
      <c r="D26">
        <v>8</v>
      </c>
      <c r="E26">
        <v>47</v>
      </c>
      <c r="F26">
        <v>13</v>
      </c>
      <c r="G26">
        <v>1.73</v>
      </c>
      <c r="H26">
        <v>0.04</v>
      </c>
      <c r="I26">
        <v>79.599999999999994</v>
      </c>
      <c r="J26">
        <v>10.4</v>
      </c>
      <c r="K26">
        <v>1.1200000000000001</v>
      </c>
      <c r="L26">
        <v>0.05</v>
      </c>
      <c r="Q26">
        <v>0.7</v>
      </c>
      <c r="R26">
        <v>0.06</v>
      </c>
      <c r="AJ26">
        <v>1.1200000000000001</v>
      </c>
      <c r="AK26">
        <v>0.05</v>
      </c>
      <c r="AP26">
        <v>0.64</v>
      </c>
      <c r="AQ26">
        <v>0.06</v>
      </c>
    </row>
    <row r="27" spans="1:56" x14ac:dyDescent="0.25">
      <c r="A27" t="s">
        <v>87</v>
      </c>
      <c r="B27" t="s">
        <v>92</v>
      </c>
      <c r="D27">
        <v>8</v>
      </c>
      <c r="E27">
        <v>47</v>
      </c>
      <c r="F27">
        <v>13</v>
      </c>
      <c r="G27">
        <v>1.73</v>
      </c>
      <c r="H27">
        <v>0.04</v>
      </c>
      <c r="I27">
        <v>79.599999999999994</v>
      </c>
      <c r="J27">
        <v>10.4</v>
      </c>
      <c r="K27">
        <v>1.29</v>
      </c>
      <c r="L27">
        <v>0.1</v>
      </c>
      <c r="Q27">
        <v>0.72</v>
      </c>
      <c r="R27">
        <v>7.0000000000000007E-2</v>
      </c>
      <c r="AJ27">
        <v>1.3</v>
      </c>
      <c r="AK27">
        <v>0.1</v>
      </c>
      <c r="AP27">
        <v>0.69</v>
      </c>
      <c r="AQ27">
        <v>0.06</v>
      </c>
    </row>
    <row r="28" spans="1:56" x14ac:dyDescent="0.25">
      <c r="A28" t="s">
        <v>87</v>
      </c>
      <c r="B28" t="s">
        <v>91</v>
      </c>
      <c r="C28" t="s">
        <v>88</v>
      </c>
      <c r="D28">
        <v>8</v>
      </c>
      <c r="E28">
        <v>47</v>
      </c>
      <c r="F28">
        <v>13</v>
      </c>
      <c r="G28">
        <v>1.73</v>
      </c>
      <c r="H28">
        <v>0.04</v>
      </c>
      <c r="I28">
        <v>79.599999999999994</v>
      </c>
      <c r="J28">
        <v>10.4</v>
      </c>
      <c r="K28">
        <v>1.2</v>
      </c>
      <c r="L28">
        <v>0.1</v>
      </c>
      <c r="Q28">
        <v>0.71</v>
      </c>
      <c r="R28">
        <v>0.06</v>
      </c>
      <c r="AJ28">
        <v>1.21</v>
      </c>
      <c r="AK28">
        <v>0.1</v>
      </c>
      <c r="AP28">
        <v>0.67</v>
      </c>
      <c r="AQ28">
        <v>0.05</v>
      </c>
    </row>
    <row r="29" spans="1:56" x14ac:dyDescent="0.25">
      <c r="A29" t="s">
        <v>99</v>
      </c>
      <c r="B29" t="s">
        <v>107</v>
      </c>
      <c r="C29" t="s">
        <v>19</v>
      </c>
      <c r="D29">
        <v>2</v>
      </c>
      <c r="E29">
        <v>34.5</v>
      </c>
      <c r="F29">
        <v>0.7</v>
      </c>
      <c r="G29">
        <v>1.82</v>
      </c>
      <c r="H29">
        <v>0.05</v>
      </c>
      <c r="I29">
        <v>71</v>
      </c>
      <c r="J29">
        <v>2.8</v>
      </c>
      <c r="K29">
        <v>1.07</v>
      </c>
      <c r="L29">
        <v>0.04</v>
      </c>
      <c r="O29">
        <v>1.43</v>
      </c>
      <c r="P29">
        <v>0.03</v>
      </c>
      <c r="Q29">
        <v>0.74</v>
      </c>
      <c r="R29">
        <v>0.03</v>
      </c>
      <c r="Y29">
        <v>59</v>
      </c>
      <c r="Z29">
        <v>1</v>
      </c>
      <c r="AP29">
        <v>0.69</v>
      </c>
      <c r="AQ29">
        <v>0.03</v>
      </c>
      <c r="AX29">
        <v>67</v>
      </c>
      <c r="AY29">
        <v>1.4</v>
      </c>
    </row>
    <row r="30" spans="1:56" x14ac:dyDescent="0.25">
      <c r="A30" t="s">
        <v>99</v>
      </c>
      <c r="B30" t="s">
        <v>101</v>
      </c>
      <c r="C30" t="s">
        <v>19</v>
      </c>
      <c r="D30">
        <v>2</v>
      </c>
      <c r="E30">
        <v>34.5</v>
      </c>
      <c r="F30">
        <v>0.7</v>
      </c>
      <c r="G30">
        <v>1.82</v>
      </c>
      <c r="H30">
        <v>0.05</v>
      </c>
      <c r="I30">
        <v>71</v>
      </c>
      <c r="J30">
        <v>2.8</v>
      </c>
      <c r="K30">
        <v>1.2</v>
      </c>
      <c r="L30">
        <v>0.02</v>
      </c>
      <c r="O30">
        <v>1.44</v>
      </c>
      <c r="P30">
        <v>0.04</v>
      </c>
      <c r="Q30">
        <v>0.72</v>
      </c>
      <c r="R30">
        <v>0.04</v>
      </c>
      <c r="Y30">
        <v>59</v>
      </c>
      <c r="Z30">
        <v>1.3</v>
      </c>
      <c r="AP30">
        <v>0.72</v>
      </c>
      <c r="AQ30">
        <v>0.01</v>
      </c>
      <c r="AX30">
        <v>68</v>
      </c>
      <c r="AY30">
        <v>0.6</v>
      </c>
    </row>
    <row r="31" spans="1:56" x14ac:dyDescent="0.25">
      <c r="A31" t="s">
        <v>99</v>
      </c>
      <c r="B31" t="s">
        <v>102</v>
      </c>
      <c r="C31" t="s">
        <v>19</v>
      </c>
      <c r="D31">
        <v>2</v>
      </c>
      <c r="E31">
        <v>34.5</v>
      </c>
      <c r="F31">
        <v>0.7</v>
      </c>
      <c r="G31">
        <v>1.82</v>
      </c>
      <c r="H31">
        <v>0.05</v>
      </c>
      <c r="I31">
        <v>71</v>
      </c>
      <c r="J31">
        <v>2.8</v>
      </c>
      <c r="K31">
        <v>1.26</v>
      </c>
      <c r="L31">
        <v>0.04</v>
      </c>
      <c r="O31">
        <v>1.54</v>
      </c>
      <c r="P31">
        <v>0.04</v>
      </c>
      <c r="Q31">
        <v>0.74</v>
      </c>
      <c r="R31">
        <v>0.02</v>
      </c>
      <c r="Y31">
        <v>55</v>
      </c>
      <c r="Z31">
        <v>1</v>
      </c>
      <c r="AP31">
        <v>0.81</v>
      </c>
      <c r="AQ31">
        <v>0.04</v>
      </c>
      <c r="AX31">
        <v>68</v>
      </c>
      <c r="AY31">
        <v>0.8</v>
      </c>
    </row>
    <row r="32" spans="1:56" x14ac:dyDescent="0.25">
      <c r="A32" t="s">
        <v>99</v>
      </c>
      <c r="B32" t="s">
        <v>100</v>
      </c>
      <c r="C32" t="s">
        <v>19</v>
      </c>
      <c r="D32">
        <v>2</v>
      </c>
      <c r="E32">
        <v>34.5</v>
      </c>
      <c r="F32">
        <v>0.7</v>
      </c>
      <c r="G32">
        <v>1.82</v>
      </c>
      <c r="H32">
        <v>0.05</v>
      </c>
      <c r="I32">
        <v>71</v>
      </c>
      <c r="J32">
        <v>2.8</v>
      </c>
      <c r="K32">
        <v>1.1000000000000001</v>
      </c>
      <c r="L32">
        <v>0.04</v>
      </c>
      <c r="O32">
        <v>1.58</v>
      </c>
      <c r="P32">
        <v>0.03</v>
      </c>
      <c r="Q32">
        <v>0.8</v>
      </c>
      <c r="R32">
        <v>0.03</v>
      </c>
      <c r="Y32">
        <v>54</v>
      </c>
      <c r="Z32">
        <v>1.4</v>
      </c>
      <c r="AP32">
        <v>0.84</v>
      </c>
      <c r="AQ32">
        <v>7.0000000000000007E-2</v>
      </c>
      <c r="AX32">
        <v>67</v>
      </c>
      <c r="AY32">
        <v>0.9</v>
      </c>
    </row>
    <row r="33" spans="1:57" x14ac:dyDescent="0.25">
      <c r="A33" t="s">
        <v>99</v>
      </c>
      <c r="B33" t="s">
        <v>104</v>
      </c>
      <c r="C33" t="s">
        <v>19</v>
      </c>
      <c r="D33">
        <v>2</v>
      </c>
      <c r="E33">
        <v>34.5</v>
      </c>
      <c r="F33">
        <v>0.7</v>
      </c>
      <c r="G33">
        <v>1.82</v>
      </c>
      <c r="H33">
        <v>0.05</v>
      </c>
      <c r="I33">
        <v>71</v>
      </c>
      <c r="J33">
        <v>2.8</v>
      </c>
      <c r="K33">
        <v>1.48</v>
      </c>
      <c r="L33">
        <v>0.03</v>
      </c>
      <c r="O33">
        <v>1.58</v>
      </c>
      <c r="P33">
        <v>0.03</v>
      </c>
      <c r="Q33">
        <v>0.7</v>
      </c>
      <c r="R33">
        <v>0.01</v>
      </c>
      <c r="Y33">
        <v>54</v>
      </c>
      <c r="Z33">
        <v>1.4</v>
      </c>
      <c r="AP33">
        <v>0.88</v>
      </c>
      <c r="AQ33">
        <v>0.03</v>
      </c>
      <c r="AX33">
        <v>68</v>
      </c>
      <c r="AY33">
        <v>0.08</v>
      </c>
    </row>
    <row r="34" spans="1:57" x14ac:dyDescent="0.25">
      <c r="A34" t="s">
        <v>99</v>
      </c>
      <c r="B34" t="s">
        <v>106</v>
      </c>
      <c r="C34" t="s">
        <v>19</v>
      </c>
      <c r="D34">
        <v>2</v>
      </c>
      <c r="E34">
        <v>34.5</v>
      </c>
      <c r="F34">
        <v>0.7</v>
      </c>
      <c r="G34">
        <v>1.82</v>
      </c>
      <c r="H34">
        <v>0.05</v>
      </c>
      <c r="I34">
        <v>71</v>
      </c>
      <c r="J34">
        <v>2.8</v>
      </c>
      <c r="K34">
        <v>1.66</v>
      </c>
      <c r="L34">
        <v>0.03</v>
      </c>
      <c r="O34">
        <v>1.67</v>
      </c>
      <c r="P34">
        <v>7.0000000000000007E-2</v>
      </c>
      <c r="Q34">
        <v>0.76</v>
      </c>
      <c r="R34">
        <v>0.02</v>
      </c>
      <c r="Y34">
        <v>55</v>
      </c>
      <c r="Z34">
        <v>2</v>
      </c>
      <c r="AP34">
        <v>0.91</v>
      </c>
      <c r="AQ34">
        <v>0.06</v>
      </c>
      <c r="AX34">
        <v>67</v>
      </c>
      <c r="AY34">
        <v>1.4</v>
      </c>
    </row>
    <row r="35" spans="1:57" x14ac:dyDescent="0.25">
      <c r="A35" t="s">
        <v>99</v>
      </c>
      <c r="B35" t="s">
        <v>105</v>
      </c>
      <c r="C35" t="s">
        <v>19</v>
      </c>
      <c r="D35">
        <v>2</v>
      </c>
      <c r="E35">
        <v>34.5</v>
      </c>
      <c r="F35">
        <v>0.7</v>
      </c>
      <c r="G35">
        <v>1.82</v>
      </c>
      <c r="H35">
        <v>0.05</v>
      </c>
      <c r="I35">
        <v>71</v>
      </c>
      <c r="J35">
        <v>2.8</v>
      </c>
      <c r="K35">
        <v>1.57</v>
      </c>
      <c r="L35">
        <v>0.03</v>
      </c>
      <c r="O35">
        <v>1.73</v>
      </c>
      <c r="P35">
        <v>0.04</v>
      </c>
      <c r="Q35">
        <v>0.74</v>
      </c>
      <c r="R35">
        <v>0.05</v>
      </c>
      <c r="Y35">
        <v>52</v>
      </c>
      <c r="Z35">
        <v>0.9</v>
      </c>
      <c r="AP35">
        <v>0.99</v>
      </c>
      <c r="AQ35">
        <v>0.02</v>
      </c>
      <c r="AX35">
        <v>67</v>
      </c>
      <c r="AY35">
        <v>1.2</v>
      </c>
    </row>
    <row r="36" spans="1:57" x14ac:dyDescent="0.25">
      <c r="A36" t="s">
        <v>99</v>
      </c>
      <c r="B36" t="s">
        <v>103</v>
      </c>
      <c r="C36" t="s">
        <v>19</v>
      </c>
      <c r="D36">
        <v>2</v>
      </c>
      <c r="E36">
        <v>34.5</v>
      </c>
      <c r="F36">
        <v>0.7</v>
      </c>
      <c r="G36">
        <v>1.82</v>
      </c>
      <c r="H36">
        <v>0.05</v>
      </c>
      <c r="I36">
        <v>71</v>
      </c>
      <c r="J36">
        <v>2.8</v>
      </c>
      <c r="K36">
        <v>1.51</v>
      </c>
      <c r="L36">
        <v>0.05</v>
      </c>
      <c r="O36">
        <v>1.75</v>
      </c>
      <c r="P36">
        <v>0.03</v>
      </c>
      <c r="Q36">
        <v>0.76</v>
      </c>
      <c r="R36">
        <v>7.0000000000000007E-2</v>
      </c>
      <c r="Y36">
        <v>54</v>
      </c>
      <c r="Z36">
        <v>1</v>
      </c>
      <c r="AP36">
        <v>0.99</v>
      </c>
      <c r="AQ36">
        <v>0.06</v>
      </c>
      <c r="AX36">
        <v>67</v>
      </c>
      <c r="AY36">
        <v>1.4</v>
      </c>
    </row>
    <row r="37" spans="1:57" x14ac:dyDescent="0.25">
      <c r="A37" t="s">
        <v>118</v>
      </c>
      <c r="B37" t="s">
        <v>119</v>
      </c>
      <c r="D37">
        <v>16</v>
      </c>
      <c r="E37">
        <v>40</v>
      </c>
      <c r="J37">
        <v>1.04</v>
      </c>
      <c r="K37">
        <v>0.214</v>
      </c>
    </row>
    <row r="38" spans="1:57" x14ac:dyDescent="0.25">
      <c r="A38" t="s">
        <v>118</v>
      </c>
      <c r="B38" t="s">
        <v>120</v>
      </c>
      <c r="D38">
        <v>8</v>
      </c>
      <c r="E38">
        <v>38</v>
      </c>
      <c r="J38">
        <v>1.19</v>
      </c>
      <c r="K38">
        <v>0.251</v>
      </c>
    </row>
    <row r="39" spans="1:57" x14ac:dyDescent="0.25">
      <c r="A39" t="s">
        <v>118</v>
      </c>
      <c r="B39" t="s">
        <v>121</v>
      </c>
      <c r="D39">
        <v>16</v>
      </c>
      <c r="E39">
        <v>40</v>
      </c>
      <c r="J39">
        <v>1.25</v>
      </c>
      <c r="K39">
        <v>0.29699999999999999</v>
      </c>
    </row>
    <row r="40" spans="1:57" x14ac:dyDescent="0.25">
      <c r="A40" t="s">
        <v>118</v>
      </c>
      <c r="B40" t="s">
        <v>122</v>
      </c>
      <c r="D40">
        <v>8</v>
      </c>
      <c r="E40">
        <v>38</v>
      </c>
      <c r="J40">
        <v>1.45</v>
      </c>
      <c r="K40">
        <v>0.35899999999999999</v>
      </c>
    </row>
    <row r="41" spans="1:57" x14ac:dyDescent="0.25">
      <c r="A41" t="s">
        <v>129</v>
      </c>
      <c r="B41" t="s">
        <v>130</v>
      </c>
      <c r="C41" t="s">
        <v>19</v>
      </c>
      <c r="D41">
        <v>25</v>
      </c>
      <c r="E41">
        <v>28.16</v>
      </c>
      <c r="F41">
        <v>7.24</v>
      </c>
      <c r="G41">
        <v>1.73</v>
      </c>
      <c r="H41">
        <v>7.0000000000000007E-2</v>
      </c>
      <c r="I41">
        <v>67.400000000000006</v>
      </c>
      <c r="J41">
        <v>12.44</v>
      </c>
      <c r="K41">
        <v>0.66</v>
      </c>
      <c r="L41">
        <v>0.08</v>
      </c>
      <c r="M41">
        <v>74.3</v>
      </c>
      <c r="N41">
        <v>8.1</v>
      </c>
      <c r="O41">
        <v>1.1399999999999999</v>
      </c>
      <c r="P41">
        <v>0.13</v>
      </c>
      <c r="Q41">
        <v>0.56000000000000005</v>
      </c>
      <c r="R41">
        <v>0.05</v>
      </c>
      <c r="AP41">
        <v>0.57999999999999996</v>
      </c>
      <c r="AQ41">
        <v>0.04</v>
      </c>
    </row>
    <row r="42" spans="1:57" x14ac:dyDescent="0.25">
      <c r="A42" t="s">
        <v>129</v>
      </c>
      <c r="B42" t="s">
        <v>131</v>
      </c>
      <c r="D42">
        <v>25</v>
      </c>
      <c r="E42">
        <v>28.18</v>
      </c>
      <c r="F42">
        <v>6.48</v>
      </c>
      <c r="G42">
        <v>1.72</v>
      </c>
      <c r="H42">
        <v>0.06</v>
      </c>
      <c r="I42">
        <v>68.12</v>
      </c>
      <c r="J42">
        <v>12.54</v>
      </c>
      <c r="K42">
        <v>0.62</v>
      </c>
      <c r="L42">
        <v>0.09</v>
      </c>
      <c r="M42">
        <v>68.400000000000006</v>
      </c>
      <c r="N42">
        <v>7.5</v>
      </c>
      <c r="O42">
        <v>108.2</v>
      </c>
      <c r="P42">
        <v>0.08</v>
      </c>
      <c r="Q42">
        <v>0.54</v>
      </c>
      <c r="R42">
        <v>0.05</v>
      </c>
      <c r="AP42">
        <v>0.54</v>
      </c>
      <c r="AQ42">
        <v>0.06</v>
      </c>
    </row>
    <row r="43" spans="1:57" x14ac:dyDescent="0.25">
      <c r="A43" t="s">
        <v>144</v>
      </c>
      <c r="B43" t="s">
        <v>145</v>
      </c>
    </row>
    <row r="44" spans="1:57" x14ac:dyDescent="0.25">
      <c r="A44" t="s">
        <v>144</v>
      </c>
      <c r="B44" t="s">
        <v>146</v>
      </c>
    </row>
    <row r="45" spans="1:57" x14ac:dyDescent="0.25">
      <c r="A45" s="5" t="s">
        <v>147</v>
      </c>
      <c r="B45" t="s">
        <v>52</v>
      </c>
      <c r="C45" t="s">
        <v>19</v>
      </c>
      <c r="D45">
        <v>11</v>
      </c>
      <c r="E45">
        <v>35.700000000000003</v>
      </c>
      <c r="G45">
        <v>1.85</v>
      </c>
      <c r="I45">
        <v>93</v>
      </c>
      <c r="K45">
        <v>1.01</v>
      </c>
      <c r="L45">
        <v>0.18</v>
      </c>
      <c r="M45">
        <v>1.49</v>
      </c>
      <c r="N45">
        <v>0.15</v>
      </c>
      <c r="O45">
        <v>1.33</v>
      </c>
      <c r="P45">
        <v>0.16</v>
      </c>
      <c r="Y45">
        <v>58.4</v>
      </c>
      <c r="Z45">
        <v>2.38</v>
      </c>
      <c r="AA45">
        <v>41.6</v>
      </c>
      <c r="AB45">
        <v>2.38</v>
      </c>
      <c r="AE45">
        <v>11.5</v>
      </c>
      <c r="AF45">
        <v>3.14</v>
      </c>
      <c r="AX45">
        <v>63.4</v>
      </c>
      <c r="AY45">
        <v>3.14</v>
      </c>
      <c r="AZ45">
        <v>36.9</v>
      </c>
      <c r="BA45">
        <v>3.15</v>
      </c>
      <c r="BD45">
        <v>10.3</v>
      </c>
      <c r="BE45">
        <v>2.5299999999999998</v>
      </c>
    </row>
    <row r="46" spans="1:57" x14ac:dyDescent="0.25">
      <c r="A46" s="5" t="s">
        <v>147</v>
      </c>
      <c r="B46" t="s">
        <v>29</v>
      </c>
      <c r="C46" t="s">
        <v>19</v>
      </c>
      <c r="D46">
        <v>11</v>
      </c>
      <c r="E46">
        <v>35.700000000000003</v>
      </c>
      <c r="G46">
        <v>1.85</v>
      </c>
      <c r="I46">
        <v>93</v>
      </c>
      <c r="K46">
        <v>1.25</v>
      </c>
      <c r="L46">
        <v>0.23</v>
      </c>
      <c r="M46">
        <v>1.65</v>
      </c>
      <c r="N46">
        <v>0.17</v>
      </c>
      <c r="O46">
        <v>1.5</v>
      </c>
      <c r="P46">
        <v>0.16</v>
      </c>
      <c r="Y46">
        <v>57.7</v>
      </c>
      <c r="Z46">
        <v>3.5</v>
      </c>
      <c r="AA46">
        <v>42.3</v>
      </c>
      <c r="AB46">
        <v>3.5</v>
      </c>
      <c r="AE46">
        <v>10.3</v>
      </c>
      <c r="AF46">
        <v>3.98</v>
      </c>
      <c r="AX46">
        <v>61.5</v>
      </c>
      <c r="AY46">
        <v>3.08</v>
      </c>
      <c r="AZ46">
        <v>28.45</v>
      </c>
      <c r="BA46">
        <v>3.08</v>
      </c>
      <c r="BD46">
        <v>9.6</v>
      </c>
      <c r="BE46">
        <v>1.91</v>
      </c>
    </row>
    <row r="47" spans="1:57" x14ac:dyDescent="0.25">
      <c r="A47" s="5" t="s">
        <v>157</v>
      </c>
      <c r="C47" t="s">
        <v>19</v>
      </c>
      <c r="D47">
        <v>8</v>
      </c>
      <c r="E47">
        <v>39.880000000000003</v>
      </c>
      <c r="F47">
        <v>7.83</v>
      </c>
      <c r="G47">
        <v>1.68</v>
      </c>
      <c r="H47">
        <v>4.1000000000000002E-2</v>
      </c>
      <c r="I47">
        <v>67.56</v>
      </c>
      <c r="J47">
        <v>5.54</v>
      </c>
      <c r="K47">
        <v>0.82</v>
      </c>
      <c r="L47">
        <v>0.15</v>
      </c>
      <c r="M47">
        <v>88.23</v>
      </c>
      <c r="N47">
        <v>8.92</v>
      </c>
      <c r="O47">
        <v>1.29</v>
      </c>
      <c r="P47">
        <v>0.1</v>
      </c>
      <c r="S47">
        <v>1.62</v>
      </c>
      <c r="T47">
        <v>0.2</v>
      </c>
      <c r="Y47">
        <v>58.91</v>
      </c>
      <c r="Z47">
        <v>2.72</v>
      </c>
    </row>
    <row r="48" spans="1:57" x14ac:dyDescent="0.25">
      <c r="A48" s="5" t="s">
        <v>158</v>
      </c>
      <c r="C48" t="s">
        <v>19</v>
      </c>
      <c r="D48">
        <v>10</v>
      </c>
      <c r="E48">
        <f>AVERAGE(49,27.7,34,29.5,57,28.3,52.2,40.4,31.2,60)</f>
        <v>40.929999999999993</v>
      </c>
      <c r="F48">
        <f>STDEV(49,27.7,34,29.5,57,28.3,52.2,40.4,31.2,60)</f>
        <v>12.570781819582905</v>
      </c>
      <c r="G48">
        <f>AVERAGE(1.75,1.67,1.73,1.66,1.8,1.68,1.67,1.79,1.68,1.68)</f>
        <v>1.7109999999999999</v>
      </c>
      <c r="H48">
        <f>STDEV(1.75,1.67,1.73,1.66,1.8,1.68,1.67,1.79,1.68,1.68)</f>
        <v>5.2588549662027764E-2</v>
      </c>
      <c r="I48">
        <f>AVERAGE(85,54,70,54,70,80,80,80,70,73)</f>
        <v>71.599999999999994</v>
      </c>
      <c r="J48">
        <f>STDEV(85,54,70,54,70,80,80,80,70,73)</f>
        <v>10.647900158142821</v>
      </c>
      <c r="K48">
        <v>0.79</v>
      </c>
      <c r="L48">
        <v>0.2</v>
      </c>
      <c r="M48">
        <v>80</v>
      </c>
      <c r="N48">
        <v>10.3</v>
      </c>
      <c r="O48">
        <v>1.0780000000000001</v>
      </c>
      <c r="P48">
        <v>0.20100000000000001</v>
      </c>
      <c r="Q48">
        <v>0.53400000000000003</v>
      </c>
      <c r="R48">
        <v>9.8000000000000004E-2</v>
      </c>
      <c r="S48">
        <v>1.4</v>
      </c>
      <c r="T48">
        <v>0.1</v>
      </c>
      <c r="Y48">
        <v>63</v>
      </c>
      <c r="Z48">
        <v>5</v>
      </c>
      <c r="AA48">
        <v>37</v>
      </c>
      <c r="AB48">
        <v>5</v>
      </c>
      <c r="AN48">
        <v>1.05</v>
      </c>
      <c r="AO48">
        <v>0.18</v>
      </c>
      <c r="AP48">
        <v>0.52600000000000002</v>
      </c>
      <c r="AQ48">
        <v>9.1999999999999998E-2</v>
      </c>
      <c r="AR48">
        <v>1.3</v>
      </c>
      <c r="AS48">
        <v>0.2</v>
      </c>
      <c r="AX48">
        <v>76</v>
      </c>
      <c r="AY48">
        <v>9</v>
      </c>
      <c r="AZ48">
        <v>24</v>
      </c>
      <c r="BA48">
        <v>9</v>
      </c>
    </row>
    <row r="49" spans="1:57" x14ac:dyDescent="0.25">
      <c r="A49" s="5" t="s">
        <v>160</v>
      </c>
      <c r="B49" t="s">
        <v>159</v>
      </c>
      <c r="C49" t="s">
        <v>19</v>
      </c>
      <c r="D49">
        <v>6</v>
      </c>
      <c r="E49">
        <f>AVERAGE(45,46,29,61,64,62)</f>
        <v>51.166666666666664</v>
      </c>
      <c r="F49">
        <f>STDEV(45,46,29,61,64,62)</f>
        <v>13.673575489485797</v>
      </c>
      <c r="S49">
        <v>1.47</v>
      </c>
      <c r="T49">
        <v>7.1999999999999995E-2</v>
      </c>
      <c r="Y49">
        <v>61</v>
      </c>
      <c r="Z49">
        <v>2</v>
      </c>
      <c r="AA49">
        <v>39</v>
      </c>
      <c r="AB49">
        <v>2</v>
      </c>
      <c r="AE49">
        <v>11</v>
      </c>
      <c r="AF49">
        <v>1</v>
      </c>
      <c r="AX49">
        <v>60</v>
      </c>
      <c r="AY49">
        <v>3</v>
      </c>
      <c r="AZ49">
        <v>40</v>
      </c>
      <c r="BA49">
        <v>3</v>
      </c>
      <c r="BD49">
        <v>10</v>
      </c>
      <c r="BE49">
        <v>3</v>
      </c>
    </row>
    <row r="50" spans="1:57" x14ac:dyDescent="0.25">
      <c r="A50" s="5" t="s">
        <v>165</v>
      </c>
      <c r="B50" t="s">
        <v>161</v>
      </c>
      <c r="C50" t="s">
        <v>19</v>
      </c>
      <c r="D50">
        <v>21</v>
      </c>
      <c r="E50">
        <v>32</v>
      </c>
      <c r="F50">
        <v>6.1</v>
      </c>
      <c r="G50">
        <v>1.77</v>
      </c>
      <c r="H50">
        <v>7.8E-2</v>
      </c>
      <c r="I50">
        <v>84.5</v>
      </c>
      <c r="J50">
        <v>13.6</v>
      </c>
      <c r="K50">
        <v>1.22</v>
      </c>
      <c r="L50">
        <v>0.1</v>
      </c>
      <c r="Q50">
        <v>0.77</v>
      </c>
      <c r="R50">
        <v>7.0000000000000007E-2</v>
      </c>
      <c r="Y50">
        <v>59.5</v>
      </c>
      <c r="Z50">
        <v>1.9</v>
      </c>
      <c r="AA50">
        <v>40.5</v>
      </c>
      <c r="AB50">
        <v>1.9</v>
      </c>
      <c r="AG50">
        <v>0.19</v>
      </c>
      <c r="AH50">
        <v>0.06</v>
      </c>
      <c r="AP50">
        <v>0.68</v>
      </c>
      <c r="AQ50">
        <v>0.04</v>
      </c>
      <c r="AX50">
        <v>67</v>
      </c>
      <c r="AY50">
        <v>3.4</v>
      </c>
      <c r="AZ50">
        <v>32.9</v>
      </c>
      <c r="BA50">
        <v>3.2</v>
      </c>
    </row>
    <row r="51" spans="1:57" x14ac:dyDescent="0.25">
      <c r="A51" s="5" t="s">
        <v>165</v>
      </c>
      <c r="B51" t="s">
        <v>162</v>
      </c>
      <c r="C51" t="s">
        <v>19</v>
      </c>
      <c r="D51">
        <v>21</v>
      </c>
      <c r="E51">
        <v>32</v>
      </c>
      <c r="F51">
        <v>6.1</v>
      </c>
      <c r="G51">
        <v>1.77</v>
      </c>
      <c r="H51">
        <v>7.8E-2</v>
      </c>
      <c r="I51">
        <v>84.5</v>
      </c>
      <c r="J51">
        <v>13.6</v>
      </c>
      <c r="K51">
        <v>1.37</v>
      </c>
      <c r="L51">
        <v>0.13</v>
      </c>
      <c r="Q51">
        <v>0.79</v>
      </c>
      <c r="R51">
        <v>0.06</v>
      </c>
      <c r="Y51">
        <v>60.4</v>
      </c>
      <c r="Z51">
        <v>1.9</v>
      </c>
      <c r="AA51">
        <v>39.6</v>
      </c>
      <c r="AB51">
        <v>1.9</v>
      </c>
      <c r="AG51">
        <v>0.15</v>
      </c>
      <c r="AH51">
        <v>0.03</v>
      </c>
      <c r="AP51">
        <v>0.72</v>
      </c>
      <c r="AQ51">
        <v>7.0000000000000007E-2</v>
      </c>
      <c r="AX51">
        <v>66.400000000000006</v>
      </c>
      <c r="AY51">
        <v>2</v>
      </c>
      <c r="AZ51">
        <v>33.6</v>
      </c>
      <c r="BA51">
        <v>2</v>
      </c>
    </row>
    <row r="52" spans="1:57" x14ac:dyDescent="0.25">
      <c r="A52" s="5" t="s">
        <v>165</v>
      </c>
      <c r="B52" t="s">
        <v>163</v>
      </c>
      <c r="C52" t="s">
        <v>19</v>
      </c>
      <c r="D52">
        <v>21</v>
      </c>
      <c r="E52">
        <v>32</v>
      </c>
      <c r="F52">
        <v>6.1</v>
      </c>
      <c r="G52">
        <v>1.77</v>
      </c>
      <c r="H52">
        <v>7.8E-2</v>
      </c>
      <c r="I52">
        <v>84.5</v>
      </c>
      <c r="J52">
        <v>13.6</v>
      </c>
      <c r="K52">
        <v>1.3</v>
      </c>
      <c r="L52">
        <v>0.15</v>
      </c>
      <c r="Q52">
        <v>0.77</v>
      </c>
      <c r="R52">
        <v>0.06</v>
      </c>
      <c r="Y52">
        <v>60.23</v>
      </c>
      <c r="Z52">
        <v>1.82</v>
      </c>
      <c r="AA52">
        <v>39.770000000000003</v>
      </c>
      <c r="AB52">
        <v>1.82</v>
      </c>
      <c r="AG52">
        <v>0.17</v>
      </c>
      <c r="AH52">
        <v>0.04</v>
      </c>
      <c r="AP52">
        <v>0.69</v>
      </c>
      <c r="AQ52">
        <v>0.06</v>
      </c>
      <c r="AX52">
        <v>66.81</v>
      </c>
      <c r="AY52">
        <v>2.2200000000000002</v>
      </c>
      <c r="AZ52">
        <v>33.19</v>
      </c>
      <c r="BA52">
        <v>2.2200000000000002</v>
      </c>
    </row>
    <row r="53" spans="1:57" x14ac:dyDescent="0.25">
      <c r="A53" s="5" t="s">
        <v>165</v>
      </c>
      <c r="B53" t="s">
        <v>164</v>
      </c>
      <c r="C53" t="s">
        <v>19</v>
      </c>
      <c r="D53">
        <v>21</v>
      </c>
      <c r="E53">
        <v>32</v>
      </c>
      <c r="F53">
        <v>6.1</v>
      </c>
      <c r="G53">
        <v>1.77</v>
      </c>
      <c r="H53">
        <v>7.8E-2</v>
      </c>
      <c r="I53">
        <v>84.5</v>
      </c>
      <c r="J53">
        <v>13.6</v>
      </c>
      <c r="K53">
        <v>1.34</v>
      </c>
      <c r="L53">
        <v>0.11</v>
      </c>
      <c r="Q53">
        <v>0.8</v>
      </c>
      <c r="R53">
        <v>0.06</v>
      </c>
      <c r="Y53">
        <v>59.98</v>
      </c>
      <c r="Z53">
        <v>2.1800000000000002</v>
      </c>
      <c r="AA53">
        <v>40.020000000000003</v>
      </c>
      <c r="AB53">
        <v>2.1800000000000002</v>
      </c>
      <c r="AG53">
        <v>0.15</v>
      </c>
      <c r="AH53">
        <v>0.04</v>
      </c>
      <c r="AP53">
        <v>0.71</v>
      </c>
      <c r="AQ53">
        <v>0.06</v>
      </c>
      <c r="AX53">
        <v>65.3</v>
      </c>
      <c r="AY53">
        <v>2.0699999999999998</v>
      </c>
      <c r="AZ53">
        <v>34.58</v>
      </c>
      <c r="BA53">
        <v>1.76</v>
      </c>
    </row>
    <row r="76" spans="2:59" ht="15" customHeight="1" x14ac:dyDescent="0.25">
      <c r="B76" s="9" t="s">
        <v>17</v>
      </c>
      <c r="D76">
        <f>AVERAGE(D6:D75)</f>
        <v>10.586956521739131</v>
      </c>
      <c r="E76">
        <f t="shared" ref="E76:AH76" si="0">AVERAGE(E6:E75)</f>
        <v>38.664015151515166</v>
      </c>
      <c r="F76">
        <f t="shared" si="0"/>
        <v>6.7539315545445291</v>
      </c>
      <c r="G76">
        <f t="shared" si="0"/>
        <v>1.7733076923076918</v>
      </c>
      <c r="H76">
        <f t="shared" si="0"/>
        <v>0.27067776302878382</v>
      </c>
      <c r="I76">
        <f t="shared" si="0"/>
        <v>76.226526806526792</v>
      </c>
      <c r="J76">
        <f t="shared" si="0"/>
        <v>7.1154777836349181</v>
      </c>
      <c r="K76">
        <f t="shared" si="0"/>
        <v>1.0217045454545453</v>
      </c>
      <c r="L76">
        <f t="shared" si="0"/>
        <v>0.12782500000000002</v>
      </c>
      <c r="M76">
        <f t="shared" si="0"/>
        <v>82.139545454545456</v>
      </c>
      <c r="N76">
        <f t="shared" si="0"/>
        <v>7.911428571428571</v>
      </c>
      <c r="O76">
        <f t="shared" si="0"/>
        <v>4.6253125000000006</v>
      </c>
      <c r="P76">
        <f t="shared" si="0"/>
        <v>0.129</v>
      </c>
      <c r="Q76">
        <f t="shared" si="0"/>
        <v>0.72209999999999985</v>
      </c>
      <c r="R76">
        <f t="shared" si="0"/>
        <v>6.4766666666666695E-2</v>
      </c>
      <c r="S76">
        <f t="shared" si="0"/>
        <v>1.3963157894736842</v>
      </c>
      <c r="T76">
        <f t="shared" si="0"/>
        <v>0.12405263157894736</v>
      </c>
      <c r="U76">
        <f t="shared" si="0"/>
        <v>0.7799999999999998</v>
      </c>
      <c r="V76">
        <f t="shared" si="0"/>
        <v>6.6000000000000017E-2</v>
      </c>
      <c r="W76">
        <f t="shared" si="0"/>
        <v>0.56125000000000003</v>
      </c>
      <c r="X76">
        <f t="shared" si="0"/>
        <v>4.0625000000000001E-2</v>
      </c>
      <c r="Y76">
        <f t="shared" si="0"/>
        <v>57.581538461538464</v>
      </c>
      <c r="Z76">
        <f t="shared" si="0"/>
        <v>1.9647058823529411</v>
      </c>
      <c r="AA76">
        <f t="shared" si="0"/>
        <v>41.45823529411765</v>
      </c>
      <c r="AB76">
        <f t="shared" si="0"/>
        <v>2.585</v>
      </c>
      <c r="AC76">
        <f t="shared" si="0"/>
        <v>0.14833333333333334</v>
      </c>
      <c r="AD76">
        <f t="shared" si="0"/>
        <v>0.04</v>
      </c>
      <c r="AE76">
        <f t="shared" si="0"/>
        <v>10.16</v>
      </c>
      <c r="AF76">
        <f t="shared" si="0"/>
        <v>2.706666666666667</v>
      </c>
      <c r="AG76">
        <f t="shared" si="0"/>
        <v>0.15153846153846151</v>
      </c>
      <c r="AH76">
        <f t="shared" si="0"/>
        <v>4.6384615384615392E-2</v>
      </c>
      <c r="AJ76">
        <f t="shared" ref="AJ76:BG76" si="1">AVERAGE(AJ6:AJ75)</f>
        <v>1.1875</v>
      </c>
      <c r="AK76">
        <f t="shared" si="1"/>
        <v>7.5000000000000011E-2</v>
      </c>
      <c r="AL76" t="e">
        <f t="shared" si="1"/>
        <v>#DIV/0!</v>
      </c>
      <c r="AM76" t="e">
        <f t="shared" si="1"/>
        <v>#DIV/0!</v>
      </c>
      <c r="AN76">
        <f t="shared" si="1"/>
        <v>1.05</v>
      </c>
      <c r="AO76">
        <f t="shared" si="1"/>
        <v>0.18</v>
      </c>
      <c r="AP76">
        <f t="shared" si="1"/>
        <v>0.72566666666666668</v>
      </c>
      <c r="AQ76">
        <f t="shared" si="1"/>
        <v>5.7333333333333368E-2</v>
      </c>
      <c r="AR76">
        <f t="shared" si="1"/>
        <v>1.3</v>
      </c>
      <c r="AS76">
        <f t="shared" si="1"/>
        <v>0.2</v>
      </c>
      <c r="AT76">
        <f t="shared" si="1"/>
        <v>0.86181818181818182</v>
      </c>
      <c r="AU76">
        <f t="shared" si="1"/>
        <v>8.0000000000000016E-2</v>
      </c>
      <c r="AV76">
        <f t="shared" si="1"/>
        <v>0.44000000000000006</v>
      </c>
      <c r="AW76">
        <f t="shared" si="1"/>
        <v>4.4545454545454541E-2</v>
      </c>
      <c r="AX76">
        <f t="shared" si="1"/>
        <v>66.41640000000001</v>
      </c>
      <c r="AY76">
        <f t="shared" si="1"/>
        <v>2.2306249999999999</v>
      </c>
      <c r="AZ76">
        <f t="shared" si="1"/>
        <v>33.624705882352941</v>
      </c>
      <c r="BA76">
        <f t="shared" si="1"/>
        <v>3.42625</v>
      </c>
      <c r="BB76">
        <f t="shared" si="1"/>
        <v>0.13</v>
      </c>
      <c r="BC76">
        <f t="shared" si="1"/>
        <v>3.7999999999999999E-2</v>
      </c>
      <c r="BD76">
        <f t="shared" si="1"/>
        <v>9.18</v>
      </c>
      <c r="BE76">
        <f t="shared" si="1"/>
        <v>2.48</v>
      </c>
      <c r="BF76" t="e">
        <f t="shared" si="1"/>
        <v>#DIV/0!</v>
      </c>
      <c r="BG76" t="e">
        <f t="shared" si="1"/>
        <v>#DIV/0!</v>
      </c>
    </row>
    <row r="77" spans="2:59" ht="15" customHeight="1" x14ac:dyDescent="0.25">
      <c r="B77" s="9" t="s">
        <v>18</v>
      </c>
      <c r="D77">
        <f>STDEV(D6:D71)</f>
        <v>7.9542471868291056</v>
      </c>
      <c r="E77">
        <f t="shared" ref="E77:AH77" si="2">STDEV(E6:E71)</f>
        <v>6.1968636136161042</v>
      </c>
      <c r="F77">
        <f t="shared" si="2"/>
        <v>5.1810017815043912</v>
      </c>
      <c r="G77">
        <f t="shared" si="2"/>
        <v>3.9509595001290441E-2</v>
      </c>
      <c r="H77">
        <f t="shared" si="2"/>
        <v>1.0310410928543721</v>
      </c>
      <c r="I77">
        <f t="shared" si="2"/>
        <v>6.9236051489730572</v>
      </c>
      <c r="J77">
        <f t="shared" si="2"/>
        <v>4.7799381528181133</v>
      </c>
      <c r="K77">
        <f t="shared" si="2"/>
        <v>0.39044146627056642</v>
      </c>
      <c r="L77">
        <f t="shared" si="2"/>
        <v>7.054727002295913E-2</v>
      </c>
      <c r="M77">
        <f t="shared" si="2"/>
        <v>32.815223743064095</v>
      </c>
      <c r="N77">
        <f t="shared" si="2"/>
        <v>5.0108036139069414</v>
      </c>
      <c r="O77">
        <f t="shared" si="2"/>
        <v>18.904187196931076</v>
      </c>
      <c r="P77">
        <f t="shared" si="2"/>
        <v>6.7190629146937603E-2</v>
      </c>
      <c r="Q77">
        <f t="shared" si="2"/>
        <v>8.7760390877073866E-2</v>
      </c>
      <c r="R77">
        <f t="shared" si="2"/>
        <v>2.8478283720725826E-2</v>
      </c>
      <c r="S77">
        <f t="shared" si="2"/>
        <v>0.14111502504126788</v>
      </c>
      <c r="T77">
        <f t="shared" si="2"/>
        <v>5.017577291018558E-2</v>
      </c>
      <c r="U77">
        <f t="shared" si="2"/>
        <v>0.13314868166291294</v>
      </c>
      <c r="V77">
        <f t="shared" si="2"/>
        <v>3.0891515247486859E-2</v>
      </c>
      <c r="W77">
        <f t="shared" si="2"/>
        <v>4.7592016137163164E-2</v>
      </c>
      <c r="X77">
        <f t="shared" si="2"/>
        <v>1.4361406616345086E-2</v>
      </c>
      <c r="Y77">
        <f t="shared" si="2"/>
        <v>3.3192079685463423</v>
      </c>
      <c r="Z77">
        <f t="shared" si="2"/>
        <v>1.0427255010731415</v>
      </c>
      <c r="AA77">
        <f t="shared" si="2"/>
        <v>3.3087350968574785</v>
      </c>
      <c r="AB77">
        <f t="shared" si="2"/>
        <v>1.1174844198338643</v>
      </c>
      <c r="AC77">
        <f t="shared" si="2"/>
        <v>3.8686776379877767E-2</v>
      </c>
      <c r="AD77">
        <f t="shared" si="2"/>
        <v>1.095445115010329E-2</v>
      </c>
      <c r="AE77">
        <f t="shared" si="2"/>
        <v>1.8174157477033221</v>
      </c>
      <c r="AF77">
        <f t="shared" si="2"/>
        <v>1.5365328936711162</v>
      </c>
      <c r="AG77">
        <f t="shared" si="2"/>
        <v>4.7375477806940493E-2</v>
      </c>
      <c r="AH77">
        <f t="shared" si="2"/>
        <v>1.362313266432295E-2</v>
      </c>
      <c r="AJ77">
        <f t="shared" ref="AJ77:BG77" si="3">STDEV(AJ6:AJ71)</f>
        <v>8.6168439698070393E-2</v>
      </c>
      <c r="AK77">
        <f t="shared" si="3"/>
        <v>2.886751345948128E-2</v>
      </c>
      <c r="AL77" t="e">
        <f t="shared" si="3"/>
        <v>#DIV/0!</v>
      </c>
      <c r="AM77" t="e">
        <f t="shared" si="3"/>
        <v>#DIV/0!</v>
      </c>
      <c r="AN77" t="e">
        <f t="shared" si="3"/>
        <v>#DIV/0!</v>
      </c>
      <c r="AO77" t="e">
        <f t="shared" si="3"/>
        <v>#DIV/0!</v>
      </c>
      <c r="AP77">
        <f t="shared" si="3"/>
        <v>0.12709314169799496</v>
      </c>
      <c r="AQ77">
        <f t="shared" si="3"/>
        <v>2.4702871979953422E-2</v>
      </c>
      <c r="AR77" t="e">
        <f t="shared" si="3"/>
        <v>#DIV/0!</v>
      </c>
      <c r="AS77" t="e">
        <f t="shared" si="3"/>
        <v>#DIV/0!</v>
      </c>
      <c r="AT77">
        <f t="shared" si="3"/>
        <v>0.13067656115908333</v>
      </c>
      <c r="AU77">
        <f t="shared" si="3"/>
        <v>2.4899799195977457E-2</v>
      </c>
      <c r="AV77">
        <f t="shared" si="3"/>
        <v>3.4641016151377539E-2</v>
      </c>
      <c r="AW77">
        <f t="shared" si="3"/>
        <v>1.9164360862620203E-2</v>
      </c>
      <c r="AX77">
        <f t="shared" si="3"/>
        <v>3.0888332209212379</v>
      </c>
      <c r="AY77">
        <f t="shared" si="3"/>
        <v>2.0598494079260585</v>
      </c>
      <c r="AZ77">
        <f t="shared" si="3"/>
        <v>3.8338999687769482</v>
      </c>
      <c r="BA77">
        <f t="shared" si="3"/>
        <v>2.3226028348754402</v>
      </c>
      <c r="BB77">
        <f t="shared" si="3"/>
        <v>3.3911649915626313E-2</v>
      </c>
      <c r="BC77">
        <f t="shared" si="3"/>
        <v>4.4721359549995798E-3</v>
      </c>
      <c r="BD77">
        <f t="shared" si="3"/>
        <v>1.7949930361981932</v>
      </c>
      <c r="BE77">
        <f t="shared" si="3"/>
        <v>0.5467174773134672</v>
      </c>
      <c r="BF77" t="e">
        <f t="shared" si="3"/>
        <v>#DIV/0!</v>
      </c>
      <c r="BG77" t="e">
        <f t="shared" si="3"/>
        <v>#DIV/0!</v>
      </c>
    </row>
    <row r="78" spans="2:59" ht="15" customHeight="1" x14ac:dyDescent="0.25">
      <c r="B78" s="9" t="s">
        <v>54</v>
      </c>
      <c r="D78">
        <f>MAX(D6:D71)</f>
        <v>34</v>
      </c>
      <c r="E78">
        <f t="shared" ref="E78:AH78" si="4">MAX(E6:E71)</f>
        <v>60</v>
      </c>
      <c r="F78">
        <f t="shared" si="4"/>
        <v>13.8</v>
      </c>
      <c r="G78">
        <f t="shared" si="4"/>
        <v>1.85</v>
      </c>
      <c r="H78">
        <f t="shared" si="4"/>
        <v>5</v>
      </c>
      <c r="I78">
        <f t="shared" si="4"/>
        <v>93</v>
      </c>
      <c r="J78">
        <f t="shared" si="4"/>
        <v>13.6</v>
      </c>
      <c r="K78">
        <f t="shared" si="4"/>
        <v>1.69</v>
      </c>
      <c r="L78">
        <f t="shared" si="4"/>
        <v>0.25</v>
      </c>
      <c r="M78">
        <f t="shared" si="4"/>
        <v>169</v>
      </c>
      <c r="N78">
        <f t="shared" si="4"/>
        <v>21</v>
      </c>
      <c r="O78">
        <f t="shared" si="4"/>
        <v>108.2</v>
      </c>
      <c r="P78">
        <f t="shared" si="4"/>
        <v>0.24</v>
      </c>
      <c r="Q78">
        <f t="shared" si="4"/>
        <v>0.87</v>
      </c>
      <c r="R78">
        <f t="shared" si="4"/>
        <v>0.13</v>
      </c>
      <c r="S78">
        <f t="shared" si="4"/>
        <v>1.62</v>
      </c>
      <c r="T78">
        <f t="shared" si="4"/>
        <v>0.24</v>
      </c>
      <c r="U78">
        <f t="shared" si="4"/>
        <v>0.95</v>
      </c>
      <c r="V78">
        <f t="shared" si="4"/>
        <v>0.14000000000000001</v>
      </c>
      <c r="W78">
        <f t="shared" si="4"/>
        <v>0.63</v>
      </c>
      <c r="X78">
        <f t="shared" si="4"/>
        <v>0.06</v>
      </c>
      <c r="Y78">
        <f t="shared" si="4"/>
        <v>64</v>
      </c>
      <c r="Z78">
        <f t="shared" si="4"/>
        <v>5</v>
      </c>
      <c r="AA78">
        <f t="shared" si="4"/>
        <v>48</v>
      </c>
      <c r="AB78">
        <f t="shared" si="4"/>
        <v>5</v>
      </c>
      <c r="AC78">
        <f t="shared" si="4"/>
        <v>0.2</v>
      </c>
      <c r="AD78">
        <f t="shared" si="4"/>
        <v>0.06</v>
      </c>
      <c r="AE78">
        <f t="shared" si="4"/>
        <v>11.5</v>
      </c>
      <c r="AF78">
        <f t="shared" si="4"/>
        <v>3.98</v>
      </c>
      <c r="AG78">
        <f t="shared" si="4"/>
        <v>0.19800000000000001</v>
      </c>
      <c r="AH78">
        <f t="shared" si="4"/>
        <v>7.0999999999999994E-2</v>
      </c>
      <c r="AJ78">
        <f t="shared" ref="AJ78:BG78" si="5">MAX(AJ6:AJ71)</f>
        <v>1.3</v>
      </c>
      <c r="AK78">
        <f t="shared" si="5"/>
        <v>0.1</v>
      </c>
      <c r="AL78">
        <f t="shared" si="5"/>
        <v>0</v>
      </c>
      <c r="AM78">
        <f t="shared" si="5"/>
        <v>0</v>
      </c>
      <c r="AN78">
        <f t="shared" si="5"/>
        <v>1.05</v>
      </c>
      <c r="AO78">
        <f t="shared" si="5"/>
        <v>0.18</v>
      </c>
      <c r="AP78">
        <f t="shared" si="5"/>
        <v>0.99</v>
      </c>
      <c r="AQ78">
        <f t="shared" si="5"/>
        <v>0.12</v>
      </c>
      <c r="AR78">
        <f t="shared" si="5"/>
        <v>1.3</v>
      </c>
      <c r="AS78">
        <f t="shared" si="5"/>
        <v>0.2</v>
      </c>
      <c r="AT78">
        <f t="shared" si="5"/>
        <v>1.07</v>
      </c>
      <c r="AU78">
        <f t="shared" si="5"/>
        <v>0.12</v>
      </c>
      <c r="AV78">
        <f t="shared" si="5"/>
        <v>0.49</v>
      </c>
      <c r="AW78">
        <f t="shared" si="5"/>
        <v>0.1</v>
      </c>
      <c r="AX78">
        <f t="shared" si="5"/>
        <v>76</v>
      </c>
      <c r="AY78">
        <f t="shared" si="5"/>
        <v>9</v>
      </c>
      <c r="AZ78">
        <f t="shared" si="5"/>
        <v>40</v>
      </c>
      <c r="BA78">
        <f t="shared" si="5"/>
        <v>9</v>
      </c>
      <c r="BB78">
        <f t="shared" si="5"/>
        <v>0.17</v>
      </c>
      <c r="BC78">
        <f t="shared" si="5"/>
        <v>0.04</v>
      </c>
      <c r="BD78">
        <f t="shared" si="5"/>
        <v>10.3</v>
      </c>
      <c r="BE78">
        <f t="shared" si="5"/>
        <v>3</v>
      </c>
      <c r="BF78">
        <f t="shared" si="5"/>
        <v>0</v>
      </c>
      <c r="BG78">
        <f t="shared" si="5"/>
        <v>0</v>
      </c>
    </row>
    <row r="79" spans="2:59" x14ac:dyDescent="0.25">
      <c r="B79" s="9" t="s">
        <v>55</v>
      </c>
      <c r="D79">
        <f>MIN(D6:D71)</f>
        <v>2</v>
      </c>
      <c r="E79">
        <f t="shared" ref="E79:AH79" si="6">MIN(E6:E71)</f>
        <v>28.16</v>
      </c>
      <c r="F79">
        <f t="shared" si="6"/>
        <v>0.7</v>
      </c>
      <c r="G79">
        <f t="shared" si="6"/>
        <v>1.68</v>
      </c>
      <c r="H79">
        <f t="shared" si="6"/>
        <v>0.04</v>
      </c>
      <c r="I79">
        <f t="shared" si="6"/>
        <v>63.7</v>
      </c>
      <c r="J79">
        <f t="shared" si="6"/>
        <v>1.04</v>
      </c>
      <c r="K79">
        <f t="shared" si="6"/>
        <v>0.13400000000000001</v>
      </c>
      <c r="L79">
        <f t="shared" si="6"/>
        <v>0.02</v>
      </c>
      <c r="M79">
        <f t="shared" si="6"/>
        <v>1.49</v>
      </c>
      <c r="N79">
        <f t="shared" si="6"/>
        <v>0.15</v>
      </c>
      <c r="O79">
        <f t="shared" si="6"/>
        <v>0.13400000000000001</v>
      </c>
      <c r="P79">
        <f t="shared" si="6"/>
        <v>0.03</v>
      </c>
      <c r="Q79">
        <f t="shared" si="6"/>
        <v>0.53400000000000003</v>
      </c>
      <c r="R79">
        <f t="shared" si="6"/>
        <v>0.01</v>
      </c>
      <c r="S79">
        <f t="shared" si="6"/>
        <v>1.01</v>
      </c>
      <c r="T79">
        <f t="shared" si="6"/>
        <v>0.04</v>
      </c>
      <c r="U79">
        <f t="shared" si="6"/>
        <v>0.55000000000000004</v>
      </c>
      <c r="V79">
        <f t="shared" si="6"/>
        <v>0.02</v>
      </c>
      <c r="W79">
        <f t="shared" si="6"/>
        <v>0.45</v>
      </c>
      <c r="X79">
        <f t="shared" si="6"/>
        <v>0.02</v>
      </c>
      <c r="Y79">
        <f t="shared" si="6"/>
        <v>52</v>
      </c>
      <c r="Z79">
        <f t="shared" si="6"/>
        <v>0.9</v>
      </c>
      <c r="AA79">
        <f t="shared" si="6"/>
        <v>36</v>
      </c>
      <c r="AB79">
        <f t="shared" si="6"/>
        <v>1.82</v>
      </c>
      <c r="AC79">
        <f t="shared" si="6"/>
        <v>0.1</v>
      </c>
      <c r="AD79">
        <f t="shared" si="6"/>
        <v>0.03</v>
      </c>
      <c r="AE79">
        <f t="shared" si="6"/>
        <v>7</v>
      </c>
      <c r="AF79">
        <f t="shared" si="6"/>
        <v>1</v>
      </c>
      <c r="AG79">
        <f t="shared" si="6"/>
        <v>5.8999999999999997E-2</v>
      </c>
      <c r="AH79">
        <f t="shared" si="6"/>
        <v>2.9000000000000001E-2</v>
      </c>
      <c r="AJ79">
        <f t="shared" ref="AJ79:BG79" si="7">MIN(AJ6:AJ71)</f>
        <v>1.1200000000000001</v>
      </c>
      <c r="AK79">
        <f t="shared" si="7"/>
        <v>0.05</v>
      </c>
      <c r="AL79">
        <f t="shared" si="7"/>
        <v>0</v>
      </c>
      <c r="AM79">
        <f t="shared" si="7"/>
        <v>0</v>
      </c>
      <c r="AN79">
        <f t="shared" si="7"/>
        <v>1.05</v>
      </c>
      <c r="AO79">
        <f t="shared" si="7"/>
        <v>0.18</v>
      </c>
      <c r="AP79">
        <f t="shared" si="7"/>
        <v>0.52600000000000002</v>
      </c>
      <c r="AQ79">
        <f t="shared" si="7"/>
        <v>0.01</v>
      </c>
      <c r="AR79">
        <f t="shared" si="7"/>
        <v>1.3</v>
      </c>
      <c r="AS79">
        <f t="shared" si="7"/>
        <v>0.2</v>
      </c>
      <c r="AT79">
        <f t="shared" si="7"/>
        <v>0.64</v>
      </c>
      <c r="AU79">
        <f t="shared" si="7"/>
        <v>0.05</v>
      </c>
      <c r="AV79">
        <f t="shared" si="7"/>
        <v>0.39</v>
      </c>
      <c r="AW79">
        <f t="shared" si="7"/>
        <v>0.03</v>
      </c>
      <c r="AX79">
        <f t="shared" si="7"/>
        <v>60</v>
      </c>
      <c r="AY79">
        <f t="shared" si="7"/>
        <v>0.08</v>
      </c>
      <c r="AZ79">
        <f t="shared" si="7"/>
        <v>24</v>
      </c>
      <c r="BA79">
        <f t="shared" si="7"/>
        <v>1.76</v>
      </c>
      <c r="BB79">
        <f t="shared" si="7"/>
        <v>0.09</v>
      </c>
      <c r="BC79">
        <f t="shared" si="7"/>
        <v>0.03</v>
      </c>
      <c r="BD79">
        <f t="shared" si="7"/>
        <v>6</v>
      </c>
      <c r="BE79">
        <f t="shared" si="7"/>
        <v>1.91</v>
      </c>
      <c r="BF79">
        <f t="shared" si="7"/>
        <v>0</v>
      </c>
      <c r="BG79">
        <f t="shared" si="7"/>
        <v>0</v>
      </c>
    </row>
    <row r="80" spans="2:59" x14ac:dyDescent="0.25">
      <c r="B80" s="9" t="s">
        <v>56</v>
      </c>
      <c r="D80">
        <f>COUNT(D6:D71)</f>
        <v>46</v>
      </c>
      <c r="E80">
        <f t="shared" ref="E80:AH80" si="8">COUNT(E6:E71)</f>
        <v>44</v>
      </c>
      <c r="F80">
        <f t="shared" si="8"/>
        <v>24</v>
      </c>
      <c r="G80">
        <f t="shared" si="8"/>
        <v>39</v>
      </c>
      <c r="H80">
        <f t="shared" si="8"/>
        <v>23</v>
      </c>
      <c r="I80">
        <f t="shared" si="8"/>
        <v>39</v>
      </c>
      <c r="J80">
        <f t="shared" si="8"/>
        <v>27</v>
      </c>
      <c r="K80">
        <f t="shared" si="8"/>
        <v>44</v>
      </c>
      <c r="L80">
        <f t="shared" si="8"/>
        <v>40</v>
      </c>
      <c r="M80">
        <f t="shared" si="8"/>
        <v>22</v>
      </c>
      <c r="N80">
        <f t="shared" si="8"/>
        <v>21</v>
      </c>
      <c r="O80">
        <f t="shared" si="8"/>
        <v>32</v>
      </c>
      <c r="P80">
        <f t="shared" si="8"/>
        <v>32</v>
      </c>
      <c r="Q80">
        <f t="shared" si="8"/>
        <v>30</v>
      </c>
      <c r="R80">
        <f t="shared" si="8"/>
        <v>30</v>
      </c>
      <c r="S80">
        <f t="shared" si="8"/>
        <v>19</v>
      </c>
      <c r="T80">
        <f t="shared" si="8"/>
        <v>19</v>
      </c>
      <c r="U80">
        <f t="shared" si="8"/>
        <v>15</v>
      </c>
      <c r="V80">
        <f t="shared" si="8"/>
        <v>15</v>
      </c>
      <c r="W80">
        <f t="shared" si="8"/>
        <v>16</v>
      </c>
      <c r="X80">
        <f t="shared" si="8"/>
        <v>16</v>
      </c>
      <c r="Y80">
        <f t="shared" si="8"/>
        <v>26</v>
      </c>
      <c r="Z80">
        <f t="shared" si="8"/>
        <v>17</v>
      </c>
      <c r="AA80">
        <f t="shared" si="8"/>
        <v>17</v>
      </c>
      <c r="AB80">
        <f t="shared" si="8"/>
        <v>8</v>
      </c>
      <c r="AC80">
        <f t="shared" si="8"/>
        <v>6</v>
      </c>
      <c r="AD80">
        <f t="shared" si="8"/>
        <v>6</v>
      </c>
      <c r="AE80">
        <f t="shared" si="8"/>
        <v>5</v>
      </c>
      <c r="AF80">
        <f t="shared" si="8"/>
        <v>3</v>
      </c>
      <c r="AG80">
        <f t="shared" si="8"/>
        <v>13</v>
      </c>
      <c r="AH80">
        <f t="shared" si="8"/>
        <v>13</v>
      </c>
      <c r="AJ80">
        <f t="shared" ref="AJ80:BG80" si="9">COUNT(AJ6:AJ71)</f>
        <v>4</v>
      </c>
      <c r="AK80">
        <f t="shared" si="9"/>
        <v>4</v>
      </c>
      <c r="AL80">
        <f t="shared" si="9"/>
        <v>0</v>
      </c>
      <c r="AM80">
        <f t="shared" si="9"/>
        <v>0</v>
      </c>
      <c r="AN80">
        <f t="shared" si="9"/>
        <v>1</v>
      </c>
      <c r="AO80">
        <f t="shared" si="9"/>
        <v>1</v>
      </c>
      <c r="AP80">
        <f t="shared" si="9"/>
        <v>24</v>
      </c>
      <c r="AQ80">
        <f t="shared" si="9"/>
        <v>24</v>
      </c>
      <c r="AR80">
        <f t="shared" si="9"/>
        <v>1</v>
      </c>
      <c r="AS80">
        <f t="shared" si="9"/>
        <v>1</v>
      </c>
      <c r="AT80">
        <f t="shared" si="9"/>
        <v>11</v>
      </c>
      <c r="AU80">
        <f t="shared" si="9"/>
        <v>11</v>
      </c>
      <c r="AV80">
        <f t="shared" si="9"/>
        <v>11</v>
      </c>
      <c r="AW80">
        <f t="shared" si="9"/>
        <v>11</v>
      </c>
      <c r="AX80">
        <f t="shared" si="9"/>
        <v>25</v>
      </c>
      <c r="AY80">
        <f t="shared" si="9"/>
        <v>16</v>
      </c>
      <c r="AZ80">
        <f t="shared" si="9"/>
        <v>17</v>
      </c>
      <c r="BA80">
        <f t="shared" si="9"/>
        <v>8</v>
      </c>
      <c r="BB80">
        <f t="shared" si="9"/>
        <v>5</v>
      </c>
      <c r="BC80">
        <f t="shared" si="9"/>
        <v>5</v>
      </c>
      <c r="BD80">
        <f t="shared" si="9"/>
        <v>5</v>
      </c>
      <c r="BE80">
        <f t="shared" si="9"/>
        <v>3</v>
      </c>
      <c r="BF80">
        <f t="shared" si="9"/>
        <v>0</v>
      </c>
      <c r="BG80">
        <f t="shared" si="9"/>
        <v>0</v>
      </c>
    </row>
  </sheetData>
  <phoneticPr fontId="2" type="noConversion"/>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G92"/>
  <sheetViews>
    <sheetView topLeftCell="A4" zoomScale="85" zoomScaleNormal="85" workbookViewId="0">
      <pane ySplit="1005" activePane="bottomLeft"/>
      <selection activeCell="F4" sqref="F4"/>
      <selection pane="bottomLeft" activeCell="A7" sqref="A7"/>
    </sheetView>
  </sheetViews>
  <sheetFormatPr defaultRowHeight="15" x14ac:dyDescent="0.25"/>
  <cols>
    <col min="1" max="1" width="26.42578125" style="5" customWidth="1"/>
  </cols>
  <sheetData>
    <row r="1" spans="1:59" x14ac:dyDescent="0.25">
      <c r="A1" s="10" t="s">
        <v>177</v>
      </c>
    </row>
    <row r="2" spans="1:59" x14ac:dyDescent="0.25">
      <c r="A2" s="10"/>
    </row>
    <row r="3" spans="1:59" x14ac:dyDescent="0.25">
      <c r="A3" s="10" t="s">
        <v>178</v>
      </c>
    </row>
    <row r="4" spans="1:59" x14ac:dyDescent="0.25">
      <c r="A4" s="6" t="s">
        <v>14</v>
      </c>
      <c r="B4" s="3"/>
      <c r="AJ4" s="3" t="s">
        <v>15</v>
      </c>
      <c r="AK4" s="3"/>
    </row>
    <row r="5" spans="1:59" s="1" customFormat="1" ht="45" x14ac:dyDescent="0.25">
      <c r="A5" s="6" t="s">
        <v>10</v>
      </c>
      <c r="B5" s="2" t="s">
        <v>27</v>
      </c>
      <c r="C5" s="2" t="s">
        <v>11</v>
      </c>
      <c r="D5" s="4" t="s">
        <v>25</v>
      </c>
      <c r="E5" s="2" t="s">
        <v>16</v>
      </c>
      <c r="G5" s="2" t="s">
        <v>13</v>
      </c>
      <c r="H5" s="2"/>
      <c r="I5" s="2" t="s">
        <v>12</v>
      </c>
      <c r="J5" s="2"/>
      <c r="K5" s="2" t="s">
        <v>1</v>
      </c>
      <c r="L5" s="2"/>
      <c r="M5" s="2" t="s">
        <v>2</v>
      </c>
      <c r="N5" s="2"/>
      <c r="O5" s="2" t="s">
        <v>0</v>
      </c>
      <c r="P5" s="2"/>
      <c r="Q5" s="2" t="s">
        <v>3</v>
      </c>
      <c r="R5" s="2"/>
      <c r="S5" s="2" t="s">
        <v>20</v>
      </c>
      <c r="T5" s="2"/>
      <c r="U5" s="2" t="s">
        <v>4</v>
      </c>
      <c r="V5" s="2"/>
      <c r="W5" s="2" t="s">
        <v>5</v>
      </c>
      <c r="X5" s="2"/>
      <c r="Y5" s="2" t="s">
        <v>6</v>
      </c>
      <c r="Z5" s="2"/>
      <c r="AA5" s="2" t="s">
        <v>7</v>
      </c>
      <c r="AB5" s="2"/>
      <c r="AC5" s="2" t="s">
        <v>8</v>
      </c>
      <c r="AD5" s="2"/>
      <c r="AE5" s="2" t="s">
        <v>21</v>
      </c>
      <c r="AF5" s="2"/>
      <c r="AG5" s="2" t="s">
        <v>9</v>
      </c>
      <c r="AJ5" s="2" t="s">
        <v>1</v>
      </c>
      <c r="AK5" s="2"/>
      <c r="AL5" s="2" t="s">
        <v>2</v>
      </c>
      <c r="AM5" s="2"/>
      <c r="AN5" s="2" t="s">
        <v>0</v>
      </c>
      <c r="AO5" s="2"/>
      <c r="AP5" s="2" t="s">
        <v>3</v>
      </c>
      <c r="AQ5" s="2"/>
      <c r="AR5" s="2" t="s">
        <v>20</v>
      </c>
      <c r="AS5" s="2"/>
      <c r="AT5" s="2" t="s">
        <v>4</v>
      </c>
      <c r="AU5" s="2"/>
      <c r="AV5" s="2" t="s">
        <v>5</v>
      </c>
      <c r="AW5" s="2"/>
      <c r="AX5" s="2" t="s">
        <v>6</v>
      </c>
      <c r="AY5" s="2"/>
      <c r="AZ5" s="2" t="s">
        <v>7</v>
      </c>
      <c r="BA5" s="2"/>
      <c r="BB5" s="2" t="s">
        <v>8</v>
      </c>
      <c r="BC5" s="2"/>
      <c r="BD5" s="2" t="s">
        <v>21</v>
      </c>
      <c r="BE5" s="2"/>
      <c r="BF5" s="2" t="s">
        <v>9</v>
      </c>
    </row>
    <row r="6" spans="1:59" x14ac:dyDescent="0.25">
      <c r="E6" s="3" t="s">
        <v>17</v>
      </c>
      <c r="F6" s="3" t="s">
        <v>18</v>
      </c>
      <c r="G6" s="3" t="s">
        <v>17</v>
      </c>
      <c r="H6" s="3" t="s">
        <v>18</v>
      </c>
      <c r="I6" s="3" t="s">
        <v>17</v>
      </c>
      <c r="J6" s="3" t="s">
        <v>18</v>
      </c>
      <c r="K6" s="3" t="s">
        <v>17</v>
      </c>
      <c r="L6" s="3" t="s">
        <v>18</v>
      </c>
      <c r="M6" s="3" t="s">
        <v>17</v>
      </c>
      <c r="N6" s="3" t="s">
        <v>18</v>
      </c>
      <c r="O6" s="3" t="s">
        <v>17</v>
      </c>
      <c r="P6" s="3" t="s">
        <v>18</v>
      </c>
      <c r="Q6" s="3" t="s">
        <v>17</v>
      </c>
      <c r="R6" s="3" t="s">
        <v>18</v>
      </c>
      <c r="S6" s="3" t="s">
        <v>17</v>
      </c>
      <c r="T6" s="3" t="s">
        <v>18</v>
      </c>
      <c r="U6" s="3" t="s">
        <v>17</v>
      </c>
      <c r="V6" s="3" t="s">
        <v>18</v>
      </c>
      <c r="W6" s="3" t="s">
        <v>17</v>
      </c>
      <c r="X6" s="3" t="s">
        <v>18</v>
      </c>
      <c r="Y6" s="3" t="s">
        <v>17</v>
      </c>
      <c r="Z6" s="3" t="s">
        <v>18</v>
      </c>
      <c r="AA6" s="3" t="s">
        <v>17</v>
      </c>
      <c r="AB6" s="3" t="s">
        <v>18</v>
      </c>
      <c r="AC6" s="3" t="s">
        <v>17</v>
      </c>
      <c r="AD6" s="3" t="s">
        <v>18</v>
      </c>
      <c r="AE6" s="3" t="s">
        <v>17</v>
      </c>
      <c r="AF6" s="3" t="s">
        <v>18</v>
      </c>
      <c r="AG6" s="3" t="s">
        <v>17</v>
      </c>
      <c r="AH6" s="3" t="s">
        <v>18</v>
      </c>
      <c r="AI6" s="3"/>
      <c r="AJ6" s="3" t="s">
        <v>17</v>
      </c>
      <c r="AK6" s="3" t="s">
        <v>18</v>
      </c>
      <c r="AL6" s="3" t="s">
        <v>17</v>
      </c>
      <c r="AM6" s="3" t="s">
        <v>18</v>
      </c>
      <c r="AN6" s="3" t="s">
        <v>17</v>
      </c>
      <c r="AO6" s="3" t="s">
        <v>18</v>
      </c>
      <c r="AP6" s="3" t="s">
        <v>17</v>
      </c>
      <c r="AQ6" s="3" t="s">
        <v>18</v>
      </c>
      <c r="AR6" s="3" t="s">
        <v>17</v>
      </c>
      <c r="AS6" s="3" t="s">
        <v>18</v>
      </c>
      <c r="AT6" s="3" t="s">
        <v>17</v>
      </c>
      <c r="AU6" s="3" t="s">
        <v>18</v>
      </c>
      <c r="AV6" s="3" t="s">
        <v>17</v>
      </c>
      <c r="AW6" s="3" t="s">
        <v>18</v>
      </c>
      <c r="AX6" s="3" t="s">
        <v>17</v>
      </c>
      <c r="AY6" s="3" t="s">
        <v>18</v>
      </c>
      <c r="AZ6" s="3" t="s">
        <v>17</v>
      </c>
      <c r="BA6" s="3" t="s">
        <v>18</v>
      </c>
      <c r="BB6" s="3" t="s">
        <v>17</v>
      </c>
      <c r="BC6" s="3" t="s">
        <v>18</v>
      </c>
      <c r="BD6" s="3" t="s">
        <v>17</v>
      </c>
      <c r="BE6" s="3" t="s">
        <v>18</v>
      </c>
      <c r="BF6" s="3" t="s">
        <v>17</v>
      </c>
      <c r="BG6" s="3" t="s">
        <v>18</v>
      </c>
    </row>
    <row r="7" spans="1:59" x14ac:dyDescent="0.25">
      <c r="A7" s="5" t="s">
        <v>57</v>
      </c>
      <c r="C7" t="s">
        <v>19</v>
      </c>
      <c r="D7">
        <v>6</v>
      </c>
      <c r="E7">
        <v>36.200000000000003</v>
      </c>
      <c r="F7">
        <v>13.8</v>
      </c>
      <c r="G7">
        <v>1.74</v>
      </c>
      <c r="H7">
        <v>6.4000000000000001E-2</v>
      </c>
      <c r="I7">
        <v>63.7</v>
      </c>
      <c r="J7">
        <v>7.92</v>
      </c>
      <c r="K7">
        <v>0.98</v>
      </c>
      <c r="L7">
        <v>0.23</v>
      </c>
      <c r="O7">
        <v>1.01</v>
      </c>
      <c r="P7">
        <v>0.24</v>
      </c>
      <c r="S7">
        <v>1.41</v>
      </c>
      <c r="T7">
        <v>0.15</v>
      </c>
      <c r="W7">
        <v>0.57999999999999996</v>
      </c>
      <c r="X7">
        <v>0.06</v>
      </c>
    </row>
    <row r="8" spans="1:59" x14ac:dyDescent="0.25">
      <c r="A8" s="5" t="s">
        <v>58</v>
      </c>
      <c r="C8" t="s">
        <v>19</v>
      </c>
      <c r="D8">
        <v>34</v>
      </c>
      <c r="E8">
        <v>45</v>
      </c>
      <c r="G8">
        <f>70*2.54/100</f>
        <v>1.778</v>
      </c>
      <c r="I8">
        <f>177/2.2</f>
        <v>80.454545454545453</v>
      </c>
      <c r="S8">
        <v>1.43</v>
      </c>
      <c r="T8">
        <v>0.16</v>
      </c>
      <c r="U8">
        <v>0.83</v>
      </c>
      <c r="V8">
        <v>0.1</v>
      </c>
      <c r="W8">
        <v>0.6</v>
      </c>
      <c r="X8">
        <v>0.06</v>
      </c>
      <c r="AC8">
        <v>0.18</v>
      </c>
      <c r="AD8">
        <v>0.04</v>
      </c>
    </row>
    <row r="9" spans="1:59" x14ac:dyDescent="0.25">
      <c r="A9" s="5" t="s">
        <v>62</v>
      </c>
      <c r="B9" t="s">
        <v>59</v>
      </c>
      <c r="C9" t="s">
        <v>19</v>
      </c>
      <c r="D9">
        <v>7</v>
      </c>
      <c r="E9">
        <v>40</v>
      </c>
      <c r="G9">
        <v>1.77</v>
      </c>
      <c r="I9">
        <v>80</v>
      </c>
      <c r="K9">
        <v>1.07</v>
      </c>
      <c r="L9">
        <v>0.11</v>
      </c>
      <c r="M9">
        <v>89</v>
      </c>
      <c r="N9">
        <v>3</v>
      </c>
      <c r="O9">
        <v>1.42</v>
      </c>
      <c r="P9">
        <v>0.14000000000000001</v>
      </c>
      <c r="Q9">
        <v>0.76</v>
      </c>
      <c r="R9">
        <v>0.08</v>
      </c>
      <c r="S9">
        <v>1.34</v>
      </c>
      <c r="T9">
        <v>0.04</v>
      </c>
      <c r="U9">
        <v>0.78</v>
      </c>
      <c r="V9">
        <v>0.04</v>
      </c>
      <c r="W9">
        <v>0.56999999999999995</v>
      </c>
      <c r="X9">
        <v>0.05</v>
      </c>
      <c r="Y9">
        <v>58</v>
      </c>
      <c r="AA9">
        <v>42</v>
      </c>
      <c r="AG9">
        <v>0.16400000000000001</v>
      </c>
      <c r="AH9">
        <v>4.8000000000000001E-2</v>
      </c>
      <c r="AT9">
        <v>0.9</v>
      </c>
      <c r="AU9">
        <v>0.06</v>
      </c>
      <c r="AV9">
        <v>0.43</v>
      </c>
      <c r="AW9">
        <v>0.05</v>
      </c>
      <c r="AX9">
        <v>68</v>
      </c>
      <c r="AZ9">
        <v>32</v>
      </c>
    </row>
    <row r="10" spans="1:59" x14ac:dyDescent="0.25">
      <c r="A10" s="5" t="s">
        <v>62</v>
      </c>
      <c r="B10" t="s">
        <v>63</v>
      </c>
      <c r="C10" t="s">
        <v>19</v>
      </c>
      <c r="D10">
        <v>7</v>
      </c>
      <c r="E10">
        <v>40</v>
      </c>
      <c r="G10">
        <v>1.77</v>
      </c>
      <c r="I10">
        <v>80</v>
      </c>
      <c r="K10">
        <v>1.2</v>
      </c>
      <c r="L10">
        <v>0.23</v>
      </c>
      <c r="M10">
        <v>99</v>
      </c>
      <c r="N10">
        <v>7</v>
      </c>
      <c r="O10">
        <v>1.44</v>
      </c>
      <c r="P10">
        <v>0.17</v>
      </c>
      <c r="Q10">
        <v>0.75</v>
      </c>
      <c r="R10">
        <v>0.1</v>
      </c>
      <c r="S10">
        <v>1.21</v>
      </c>
      <c r="T10">
        <v>0.09</v>
      </c>
      <c r="U10">
        <v>0.72</v>
      </c>
      <c r="V10">
        <v>0.09</v>
      </c>
      <c r="W10">
        <v>0.49</v>
      </c>
      <c r="X10">
        <v>0.02</v>
      </c>
      <c r="Y10">
        <v>60</v>
      </c>
      <c r="AA10">
        <v>40</v>
      </c>
      <c r="AG10">
        <v>0.186</v>
      </c>
      <c r="AH10">
        <v>0.06</v>
      </c>
      <c r="AT10">
        <v>0.79</v>
      </c>
      <c r="AU10">
        <v>0.1</v>
      </c>
      <c r="AV10">
        <v>0.43</v>
      </c>
      <c r="AW10">
        <v>0.04</v>
      </c>
      <c r="AX10">
        <v>65</v>
      </c>
      <c r="AZ10">
        <v>35</v>
      </c>
    </row>
    <row r="11" spans="1:59" x14ac:dyDescent="0.25">
      <c r="A11" s="5" t="s">
        <v>66</v>
      </c>
      <c r="B11" t="s">
        <v>59</v>
      </c>
      <c r="C11" t="s">
        <v>19</v>
      </c>
      <c r="D11">
        <v>10</v>
      </c>
      <c r="E11">
        <v>41</v>
      </c>
      <c r="G11">
        <v>1.77</v>
      </c>
      <c r="I11">
        <v>79</v>
      </c>
      <c r="K11">
        <v>1</v>
      </c>
      <c r="L11">
        <v>0.16</v>
      </c>
      <c r="M11">
        <v>87</v>
      </c>
      <c r="N11">
        <v>7</v>
      </c>
      <c r="O11">
        <v>1.36</v>
      </c>
      <c r="P11">
        <v>0.15</v>
      </c>
      <c r="Q11">
        <v>0.72</v>
      </c>
      <c r="R11">
        <v>0.08</v>
      </c>
      <c r="S11">
        <v>1.38</v>
      </c>
      <c r="T11">
        <v>0.11</v>
      </c>
      <c r="U11">
        <v>0.8</v>
      </c>
      <c r="V11">
        <v>7.0000000000000007E-2</v>
      </c>
      <c r="W11">
        <v>0.57999999999999996</v>
      </c>
      <c r="X11">
        <v>0.06</v>
      </c>
      <c r="AC11">
        <v>0.2</v>
      </c>
      <c r="AD11">
        <v>0.06</v>
      </c>
      <c r="AP11">
        <v>0.64</v>
      </c>
      <c r="AQ11">
        <v>0.09</v>
      </c>
      <c r="AT11">
        <v>0.94</v>
      </c>
      <c r="AU11">
        <v>0.12</v>
      </c>
      <c r="AV11">
        <v>0.43</v>
      </c>
      <c r="AW11">
        <v>0.04</v>
      </c>
      <c r="BB11">
        <v>0.17</v>
      </c>
      <c r="BC11">
        <v>0.04</v>
      </c>
    </row>
    <row r="12" spans="1:59" x14ac:dyDescent="0.25">
      <c r="A12" s="5" t="s">
        <v>66</v>
      </c>
      <c r="B12" t="s">
        <v>61</v>
      </c>
      <c r="C12" t="s">
        <v>19</v>
      </c>
      <c r="D12">
        <v>10</v>
      </c>
      <c r="E12">
        <v>41</v>
      </c>
      <c r="G12">
        <v>1.77</v>
      </c>
      <c r="I12">
        <v>79</v>
      </c>
      <c r="K12">
        <v>1.4</v>
      </c>
      <c r="L12">
        <v>0.25</v>
      </c>
      <c r="M12">
        <v>102</v>
      </c>
      <c r="N12">
        <v>9</v>
      </c>
      <c r="O12">
        <v>1.64</v>
      </c>
      <c r="P12">
        <v>0.22</v>
      </c>
      <c r="Q12">
        <v>0.83</v>
      </c>
      <c r="R12">
        <v>0.11</v>
      </c>
      <c r="S12">
        <v>1.18</v>
      </c>
      <c r="T12">
        <v>0.11</v>
      </c>
      <c r="U12">
        <v>0.62</v>
      </c>
      <c r="V12">
        <v>0.08</v>
      </c>
      <c r="W12">
        <v>0.56000000000000005</v>
      </c>
      <c r="X12">
        <v>0.04</v>
      </c>
      <c r="AC12">
        <v>0.11</v>
      </c>
      <c r="AD12">
        <v>0.03</v>
      </c>
      <c r="AP12">
        <v>0.81</v>
      </c>
      <c r="AQ12">
        <v>0.12</v>
      </c>
      <c r="AT12">
        <v>0.78</v>
      </c>
      <c r="AU12">
        <v>0.09</v>
      </c>
      <c r="AV12">
        <v>0.41</v>
      </c>
      <c r="AW12">
        <v>0.04</v>
      </c>
      <c r="BB12">
        <v>0.1</v>
      </c>
      <c r="BC12">
        <v>0.04</v>
      </c>
    </row>
    <row r="13" spans="1:59" x14ac:dyDescent="0.25">
      <c r="A13" s="8" t="s">
        <v>67</v>
      </c>
      <c r="C13" t="s">
        <v>19</v>
      </c>
      <c r="D13">
        <v>34</v>
      </c>
      <c r="E13">
        <v>43.3</v>
      </c>
      <c r="F13">
        <v>12.5</v>
      </c>
      <c r="G13">
        <v>1.77</v>
      </c>
      <c r="H13">
        <v>6.6000000000000003E-2</v>
      </c>
      <c r="I13">
        <v>69.599999999999994</v>
      </c>
      <c r="J13">
        <v>11.7</v>
      </c>
      <c r="K13">
        <v>0.94</v>
      </c>
      <c r="L13">
        <v>0.15</v>
      </c>
      <c r="M13">
        <v>85</v>
      </c>
      <c r="O13">
        <v>1.29</v>
      </c>
      <c r="P13">
        <v>0.16900000000000001</v>
      </c>
      <c r="Q13">
        <v>0.67500000000000004</v>
      </c>
      <c r="R13">
        <v>9.4E-2</v>
      </c>
      <c r="S13">
        <v>1.41</v>
      </c>
      <c r="T13">
        <v>0.12</v>
      </c>
      <c r="U13">
        <v>0.8</v>
      </c>
      <c r="V13">
        <v>0.08</v>
      </c>
      <c r="W13">
        <v>0.61</v>
      </c>
      <c r="X13">
        <v>0.05</v>
      </c>
      <c r="Y13">
        <v>57</v>
      </c>
      <c r="AA13">
        <v>43</v>
      </c>
      <c r="AC13">
        <v>0.15</v>
      </c>
      <c r="AD13">
        <v>0.04</v>
      </c>
      <c r="AG13">
        <v>0.10100000000000001</v>
      </c>
      <c r="AH13">
        <v>3.4000000000000002E-2</v>
      </c>
      <c r="AP13">
        <v>0.61699999999999999</v>
      </c>
      <c r="AQ13">
        <v>9.2999999999999999E-2</v>
      </c>
      <c r="AT13">
        <v>0.92</v>
      </c>
      <c r="AU13">
        <v>0.1</v>
      </c>
      <c r="AV13">
        <v>0.49</v>
      </c>
      <c r="AW13">
        <v>0.04</v>
      </c>
      <c r="AX13">
        <v>65</v>
      </c>
      <c r="AZ13">
        <v>35</v>
      </c>
      <c r="BB13">
        <v>0.15</v>
      </c>
      <c r="BC13">
        <v>0.04</v>
      </c>
    </row>
    <row r="14" spans="1:59" x14ac:dyDescent="0.25">
      <c r="A14" s="8" t="s">
        <v>67</v>
      </c>
      <c r="B14" t="s">
        <v>52</v>
      </c>
      <c r="C14" t="s">
        <v>19</v>
      </c>
      <c r="D14">
        <v>10</v>
      </c>
      <c r="K14">
        <v>0.99</v>
      </c>
      <c r="L14">
        <v>0.13800000000000001</v>
      </c>
      <c r="M14">
        <v>88</v>
      </c>
      <c r="N14">
        <v>5</v>
      </c>
      <c r="O14">
        <v>0.13400000000000001</v>
      </c>
      <c r="P14">
        <v>0.129</v>
      </c>
      <c r="Q14">
        <v>0.69499999999999995</v>
      </c>
      <c r="R14">
        <v>9.5000000000000001E-2</v>
      </c>
      <c r="S14">
        <v>1.37</v>
      </c>
      <c r="T14">
        <v>0.09</v>
      </c>
      <c r="U14">
        <v>0.77</v>
      </c>
      <c r="V14">
        <v>7.0000000000000007E-2</v>
      </c>
      <c r="W14">
        <v>0.6</v>
      </c>
      <c r="X14">
        <v>0.04</v>
      </c>
      <c r="Y14">
        <v>56</v>
      </c>
      <c r="AA14">
        <v>45</v>
      </c>
      <c r="AC14">
        <v>0.15</v>
      </c>
      <c r="AD14">
        <v>0.04</v>
      </c>
      <c r="AE14">
        <v>11</v>
      </c>
      <c r="AG14">
        <v>5.8999999999999997E-2</v>
      </c>
      <c r="AH14">
        <v>2.9000000000000001E-2</v>
      </c>
      <c r="AP14">
        <v>0.65400000000000003</v>
      </c>
      <c r="AQ14">
        <v>4.8000000000000001E-2</v>
      </c>
      <c r="AT14">
        <v>0.89</v>
      </c>
      <c r="AU14">
        <v>7.0000000000000007E-2</v>
      </c>
      <c r="AV14">
        <v>0.48</v>
      </c>
      <c r="AW14">
        <v>0.03</v>
      </c>
      <c r="AX14">
        <v>66</v>
      </c>
      <c r="AZ14">
        <v>36</v>
      </c>
      <c r="BB14">
        <v>0.14000000000000001</v>
      </c>
      <c r="BC14">
        <v>0.04</v>
      </c>
      <c r="BD14">
        <v>10</v>
      </c>
    </row>
    <row r="15" spans="1:59" x14ac:dyDescent="0.25">
      <c r="A15" s="8" t="s">
        <v>69</v>
      </c>
      <c r="B15" t="s">
        <v>71</v>
      </c>
      <c r="C15" t="s">
        <v>19</v>
      </c>
      <c r="D15">
        <v>6</v>
      </c>
      <c r="E15">
        <v>33</v>
      </c>
      <c r="F15">
        <v>6</v>
      </c>
      <c r="G15">
        <v>1.76</v>
      </c>
      <c r="H15">
        <v>5</v>
      </c>
      <c r="I15">
        <v>81</v>
      </c>
      <c r="J15">
        <v>8</v>
      </c>
      <c r="K15">
        <v>1.39</v>
      </c>
      <c r="L15">
        <v>0.1</v>
      </c>
      <c r="O15">
        <v>0.71</v>
      </c>
      <c r="P15">
        <v>0.05</v>
      </c>
    </row>
    <row r="16" spans="1:59" x14ac:dyDescent="0.25">
      <c r="A16" s="5" t="s">
        <v>73</v>
      </c>
      <c r="B16" t="s">
        <v>74</v>
      </c>
      <c r="C16" t="s">
        <v>19</v>
      </c>
      <c r="D16">
        <v>7</v>
      </c>
      <c r="E16">
        <v>41</v>
      </c>
      <c r="G16">
        <v>1.79</v>
      </c>
      <c r="I16">
        <v>71</v>
      </c>
      <c r="K16">
        <v>0.85</v>
      </c>
      <c r="L16">
        <v>0.18</v>
      </c>
      <c r="M16">
        <v>82</v>
      </c>
      <c r="N16">
        <v>10</v>
      </c>
      <c r="O16">
        <v>1.19</v>
      </c>
      <c r="P16">
        <v>0.2</v>
      </c>
      <c r="S16">
        <v>1.5</v>
      </c>
      <c r="T16">
        <v>0.24</v>
      </c>
      <c r="U16">
        <v>0.87</v>
      </c>
      <c r="V16">
        <v>0.03</v>
      </c>
      <c r="W16">
        <v>0.63</v>
      </c>
      <c r="X16">
        <v>0.03</v>
      </c>
    </row>
    <row r="17" spans="1:51" x14ac:dyDescent="0.25">
      <c r="A17" s="5" t="s">
        <v>73</v>
      </c>
      <c r="B17" t="s">
        <v>75</v>
      </c>
      <c r="D17">
        <v>7</v>
      </c>
      <c r="E17">
        <v>41</v>
      </c>
      <c r="G17">
        <v>1.79</v>
      </c>
      <c r="I17">
        <v>71</v>
      </c>
      <c r="K17">
        <v>0.83</v>
      </c>
      <c r="L17">
        <v>0.16</v>
      </c>
      <c r="M17">
        <v>82</v>
      </c>
      <c r="N17">
        <v>10</v>
      </c>
      <c r="O17">
        <v>1.2</v>
      </c>
      <c r="P17">
        <v>0.2</v>
      </c>
      <c r="S17">
        <v>1.44</v>
      </c>
      <c r="T17">
        <v>0.19</v>
      </c>
      <c r="U17">
        <v>0.92</v>
      </c>
      <c r="V17">
        <v>0.03</v>
      </c>
      <c r="W17">
        <v>0.52</v>
      </c>
      <c r="X17">
        <v>0.03</v>
      </c>
    </row>
    <row r="18" spans="1:51" x14ac:dyDescent="0.25">
      <c r="A18" s="5" t="s">
        <v>73</v>
      </c>
      <c r="B18" t="s">
        <v>76</v>
      </c>
      <c r="D18">
        <v>7</v>
      </c>
      <c r="E18">
        <v>41</v>
      </c>
      <c r="G18">
        <v>1.79</v>
      </c>
      <c r="I18">
        <v>71</v>
      </c>
      <c r="K18">
        <v>0.92</v>
      </c>
      <c r="L18">
        <v>0.15</v>
      </c>
      <c r="M18">
        <v>87</v>
      </c>
      <c r="N18">
        <v>4</v>
      </c>
      <c r="O18">
        <v>1.25</v>
      </c>
      <c r="P18">
        <v>0.2</v>
      </c>
      <c r="S18">
        <v>1.47</v>
      </c>
      <c r="T18">
        <v>0.15</v>
      </c>
      <c r="U18">
        <v>0.93</v>
      </c>
      <c r="V18">
        <v>0.02</v>
      </c>
      <c r="W18">
        <v>0.54</v>
      </c>
      <c r="X18">
        <v>0.02</v>
      </c>
    </row>
    <row r="19" spans="1:51" x14ac:dyDescent="0.25">
      <c r="A19" s="5" t="s">
        <v>77</v>
      </c>
      <c r="B19" t="s">
        <v>78</v>
      </c>
      <c r="C19" t="s">
        <v>19</v>
      </c>
      <c r="D19">
        <v>13</v>
      </c>
      <c r="E19">
        <v>60</v>
      </c>
      <c r="G19">
        <v>1.76</v>
      </c>
      <c r="I19">
        <v>70</v>
      </c>
      <c r="K19">
        <v>0.6</v>
      </c>
      <c r="L19">
        <v>0.25</v>
      </c>
      <c r="M19">
        <v>72</v>
      </c>
      <c r="N19">
        <v>18</v>
      </c>
      <c r="O19">
        <v>1</v>
      </c>
      <c r="P19">
        <v>0.2</v>
      </c>
    </row>
    <row r="20" spans="1:51" x14ac:dyDescent="0.25">
      <c r="A20" s="5" t="s">
        <v>77</v>
      </c>
      <c r="B20" t="s">
        <v>72</v>
      </c>
      <c r="C20" t="s">
        <v>19</v>
      </c>
      <c r="D20">
        <v>15</v>
      </c>
      <c r="E20">
        <v>31</v>
      </c>
      <c r="G20">
        <v>1.72</v>
      </c>
      <c r="I20">
        <v>72</v>
      </c>
      <c r="K20">
        <v>0.86</v>
      </c>
      <c r="L20">
        <v>0.23</v>
      </c>
      <c r="M20">
        <v>87</v>
      </c>
      <c r="N20">
        <v>13</v>
      </c>
      <c r="O20">
        <v>1.2</v>
      </c>
      <c r="P20">
        <v>0.18</v>
      </c>
    </row>
    <row r="21" spans="1:51" x14ac:dyDescent="0.25">
      <c r="A21" t="s">
        <v>87</v>
      </c>
      <c r="B21" t="s">
        <v>90</v>
      </c>
      <c r="D21">
        <v>8</v>
      </c>
      <c r="E21">
        <v>47</v>
      </c>
      <c r="F21">
        <v>13</v>
      </c>
      <c r="G21">
        <v>1.73</v>
      </c>
      <c r="H21">
        <v>0.04</v>
      </c>
      <c r="I21">
        <v>79.599999999999994</v>
      </c>
      <c r="J21">
        <v>10.4</v>
      </c>
      <c r="K21">
        <v>1.1200000000000001</v>
      </c>
      <c r="L21">
        <v>0.05</v>
      </c>
      <c r="Q21">
        <v>0.66</v>
      </c>
      <c r="R21">
        <v>0.04</v>
      </c>
      <c r="AJ21">
        <v>1.1200000000000001</v>
      </c>
      <c r="AK21">
        <v>0.05</v>
      </c>
      <c r="AP21">
        <v>0.64</v>
      </c>
      <c r="AQ21">
        <v>0.06</v>
      </c>
    </row>
    <row r="22" spans="1:51" x14ac:dyDescent="0.25">
      <c r="A22" t="s">
        <v>87</v>
      </c>
      <c r="B22" t="s">
        <v>89</v>
      </c>
      <c r="C22" t="s">
        <v>88</v>
      </c>
      <c r="D22">
        <v>8</v>
      </c>
      <c r="E22">
        <v>47</v>
      </c>
      <c r="F22">
        <v>13</v>
      </c>
      <c r="G22">
        <v>1.73</v>
      </c>
      <c r="H22">
        <v>0.04</v>
      </c>
      <c r="I22">
        <v>79.599999999999994</v>
      </c>
      <c r="J22">
        <v>10.4</v>
      </c>
      <c r="K22">
        <v>1.1200000000000001</v>
      </c>
      <c r="L22">
        <v>0.05</v>
      </c>
      <c r="Q22">
        <v>0.7</v>
      </c>
      <c r="R22">
        <v>0.06</v>
      </c>
      <c r="AJ22">
        <v>1.1200000000000001</v>
      </c>
      <c r="AK22">
        <v>0.05</v>
      </c>
      <c r="AP22">
        <v>0.64</v>
      </c>
      <c r="AQ22">
        <v>0.06</v>
      </c>
    </row>
    <row r="23" spans="1:51" x14ac:dyDescent="0.25">
      <c r="A23" t="s">
        <v>87</v>
      </c>
      <c r="B23" t="s">
        <v>92</v>
      </c>
      <c r="D23">
        <v>8</v>
      </c>
      <c r="E23">
        <v>47</v>
      </c>
      <c r="F23">
        <v>13</v>
      </c>
      <c r="G23">
        <v>1.73</v>
      </c>
      <c r="H23">
        <v>0.04</v>
      </c>
      <c r="I23">
        <v>79.599999999999994</v>
      </c>
      <c r="J23">
        <v>10.4</v>
      </c>
      <c r="K23">
        <v>1.29</v>
      </c>
      <c r="L23">
        <v>0.1</v>
      </c>
      <c r="Q23">
        <v>0.72</v>
      </c>
      <c r="R23">
        <v>7.0000000000000007E-2</v>
      </c>
      <c r="AJ23">
        <v>1.3</v>
      </c>
      <c r="AK23">
        <v>0.1</v>
      </c>
      <c r="AP23">
        <v>0.69</v>
      </c>
      <c r="AQ23">
        <v>0.06</v>
      </c>
    </row>
    <row r="24" spans="1:51" x14ac:dyDescent="0.25">
      <c r="A24" t="s">
        <v>87</v>
      </c>
      <c r="B24" t="s">
        <v>91</v>
      </c>
      <c r="C24" t="s">
        <v>88</v>
      </c>
      <c r="D24">
        <v>8</v>
      </c>
      <c r="E24">
        <v>47</v>
      </c>
      <c r="F24">
        <v>13</v>
      </c>
      <c r="G24">
        <v>1.73</v>
      </c>
      <c r="H24">
        <v>0.04</v>
      </c>
      <c r="I24">
        <v>79.599999999999994</v>
      </c>
      <c r="J24">
        <v>10.4</v>
      </c>
      <c r="K24">
        <v>1.2</v>
      </c>
      <c r="L24">
        <v>0.1</v>
      </c>
      <c r="Q24">
        <v>0.71</v>
      </c>
      <c r="R24">
        <v>0.06</v>
      </c>
      <c r="AJ24">
        <v>1.21</v>
      </c>
      <c r="AK24">
        <v>0.1</v>
      </c>
      <c r="AP24">
        <v>0.67</v>
      </c>
      <c r="AQ24">
        <v>0.05</v>
      </c>
    </row>
    <row r="25" spans="1:51" x14ac:dyDescent="0.25">
      <c r="A25" t="s">
        <v>99</v>
      </c>
      <c r="B25" t="s">
        <v>107</v>
      </c>
      <c r="C25" t="s">
        <v>19</v>
      </c>
      <c r="D25">
        <v>2</v>
      </c>
      <c r="E25">
        <v>34.5</v>
      </c>
      <c r="F25">
        <v>0.7</v>
      </c>
      <c r="G25">
        <v>1.82</v>
      </c>
      <c r="H25">
        <v>0.05</v>
      </c>
      <c r="I25">
        <v>71</v>
      </c>
      <c r="J25">
        <v>2.8</v>
      </c>
      <c r="K25">
        <v>1.07</v>
      </c>
      <c r="L25">
        <v>0.04</v>
      </c>
      <c r="O25">
        <v>1.43</v>
      </c>
      <c r="P25">
        <v>0.03</v>
      </c>
      <c r="Q25">
        <v>0.74</v>
      </c>
      <c r="R25">
        <v>0.03</v>
      </c>
      <c r="Y25">
        <v>59</v>
      </c>
      <c r="Z25">
        <v>1</v>
      </c>
      <c r="AP25">
        <v>0.69</v>
      </c>
      <c r="AQ25">
        <v>0.03</v>
      </c>
      <c r="AX25">
        <v>67</v>
      </c>
      <c r="AY25">
        <v>1.4</v>
      </c>
    </row>
    <row r="26" spans="1:51" x14ac:dyDescent="0.25">
      <c r="A26" t="s">
        <v>99</v>
      </c>
      <c r="B26" t="s">
        <v>101</v>
      </c>
      <c r="C26" t="s">
        <v>19</v>
      </c>
      <c r="D26">
        <v>2</v>
      </c>
      <c r="E26">
        <v>34.5</v>
      </c>
      <c r="F26">
        <v>0.7</v>
      </c>
      <c r="G26">
        <v>1.82</v>
      </c>
      <c r="H26">
        <v>0.05</v>
      </c>
      <c r="I26">
        <v>71</v>
      </c>
      <c r="J26">
        <v>2.8</v>
      </c>
      <c r="K26">
        <v>1.2</v>
      </c>
      <c r="L26">
        <v>0.02</v>
      </c>
      <c r="O26">
        <v>1.44</v>
      </c>
      <c r="P26">
        <v>0.04</v>
      </c>
      <c r="Q26">
        <v>0.72</v>
      </c>
      <c r="R26">
        <v>0.04</v>
      </c>
      <c r="Y26">
        <v>59</v>
      </c>
      <c r="Z26">
        <v>1.3</v>
      </c>
      <c r="AP26">
        <v>0.72</v>
      </c>
      <c r="AQ26">
        <v>0.01</v>
      </c>
      <c r="AX26">
        <v>68</v>
      </c>
      <c r="AY26">
        <v>0.6</v>
      </c>
    </row>
    <row r="27" spans="1:51" x14ac:dyDescent="0.25">
      <c r="A27" t="s">
        <v>99</v>
      </c>
      <c r="B27" t="s">
        <v>102</v>
      </c>
      <c r="C27" t="s">
        <v>19</v>
      </c>
      <c r="D27">
        <v>2</v>
      </c>
      <c r="E27">
        <v>34.5</v>
      </c>
      <c r="F27">
        <v>0.7</v>
      </c>
      <c r="G27">
        <v>1.82</v>
      </c>
      <c r="H27">
        <v>0.05</v>
      </c>
      <c r="I27">
        <v>71</v>
      </c>
      <c r="J27">
        <v>2.8</v>
      </c>
      <c r="K27">
        <v>1.26</v>
      </c>
      <c r="L27">
        <v>0.04</v>
      </c>
      <c r="O27">
        <v>1.54</v>
      </c>
      <c r="P27">
        <v>0.04</v>
      </c>
      <c r="Q27">
        <v>0.74</v>
      </c>
      <c r="R27">
        <v>0.02</v>
      </c>
      <c r="Y27">
        <v>55</v>
      </c>
      <c r="Z27">
        <v>1</v>
      </c>
      <c r="AP27">
        <v>0.81</v>
      </c>
      <c r="AQ27">
        <v>0.04</v>
      </c>
      <c r="AX27">
        <v>68</v>
      </c>
      <c r="AY27">
        <v>0.8</v>
      </c>
    </row>
    <row r="28" spans="1:51" x14ac:dyDescent="0.25">
      <c r="A28" t="s">
        <v>99</v>
      </c>
      <c r="B28" t="s">
        <v>100</v>
      </c>
      <c r="C28" t="s">
        <v>19</v>
      </c>
      <c r="D28">
        <v>2</v>
      </c>
      <c r="E28">
        <v>34.5</v>
      </c>
      <c r="F28">
        <v>0.7</v>
      </c>
      <c r="G28">
        <v>1.82</v>
      </c>
      <c r="H28">
        <v>0.05</v>
      </c>
      <c r="I28">
        <v>71</v>
      </c>
      <c r="J28">
        <v>2.8</v>
      </c>
      <c r="K28">
        <v>1.1000000000000001</v>
      </c>
      <c r="L28">
        <v>0.04</v>
      </c>
      <c r="O28">
        <v>1.58</v>
      </c>
      <c r="P28">
        <v>0.03</v>
      </c>
      <c r="Q28">
        <v>0.8</v>
      </c>
      <c r="R28">
        <v>0.03</v>
      </c>
      <c r="Y28">
        <v>54</v>
      </c>
      <c r="Z28">
        <v>1.4</v>
      </c>
      <c r="AP28">
        <v>0.84</v>
      </c>
      <c r="AQ28">
        <v>7.0000000000000007E-2</v>
      </c>
      <c r="AX28">
        <v>67</v>
      </c>
      <c r="AY28">
        <v>0.9</v>
      </c>
    </row>
    <row r="29" spans="1:51" x14ac:dyDescent="0.25">
      <c r="A29" t="s">
        <v>118</v>
      </c>
      <c r="B29" t="s">
        <v>119</v>
      </c>
      <c r="D29">
        <v>16</v>
      </c>
      <c r="E29">
        <v>40</v>
      </c>
      <c r="J29">
        <v>1.04</v>
      </c>
      <c r="K29">
        <v>0.214</v>
      </c>
    </row>
    <row r="30" spans="1:51" x14ac:dyDescent="0.25">
      <c r="A30" t="s">
        <v>118</v>
      </c>
      <c r="B30" t="s">
        <v>120</v>
      </c>
      <c r="D30">
        <v>8</v>
      </c>
      <c r="E30">
        <v>38</v>
      </c>
      <c r="J30">
        <v>1.19</v>
      </c>
      <c r="K30">
        <v>0.251</v>
      </c>
    </row>
    <row r="31" spans="1:51" x14ac:dyDescent="0.25">
      <c r="A31" t="s">
        <v>129</v>
      </c>
      <c r="B31" t="s">
        <v>130</v>
      </c>
      <c r="C31" t="s">
        <v>19</v>
      </c>
      <c r="D31">
        <v>25</v>
      </c>
      <c r="E31">
        <v>28.16</v>
      </c>
      <c r="F31">
        <v>7.24</v>
      </c>
      <c r="G31">
        <v>1.73</v>
      </c>
      <c r="H31">
        <v>7.0000000000000007E-2</v>
      </c>
      <c r="I31">
        <v>67.400000000000006</v>
      </c>
      <c r="J31">
        <v>12.44</v>
      </c>
      <c r="K31">
        <v>0.66</v>
      </c>
      <c r="L31">
        <v>0.08</v>
      </c>
      <c r="M31">
        <v>74.3</v>
      </c>
      <c r="N31">
        <v>8.1</v>
      </c>
      <c r="O31">
        <v>1.1399999999999999</v>
      </c>
      <c r="P31">
        <v>0.13</v>
      </c>
      <c r="Q31">
        <v>0.56000000000000005</v>
      </c>
      <c r="R31">
        <v>0.05</v>
      </c>
      <c r="AP31">
        <v>0.57999999999999996</v>
      </c>
      <c r="AQ31">
        <v>0.04</v>
      </c>
    </row>
    <row r="32" spans="1:51" x14ac:dyDescent="0.25">
      <c r="A32" t="s">
        <v>129</v>
      </c>
      <c r="B32" t="s">
        <v>131</v>
      </c>
      <c r="D32">
        <v>25</v>
      </c>
      <c r="E32">
        <v>28.18</v>
      </c>
      <c r="F32">
        <v>6.48</v>
      </c>
      <c r="G32">
        <v>1.72</v>
      </c>
      <c r="H32">
        <v>0.06</v>
      </c>
      <c r="I32">
        <v>68.12</v>
      </c>
      <c r="J32">
        <v>12.54</v>
      </c>
      <c r="K32">
        <v>0.62</v>
      </c>
      <c r="L32">
        <v>0.09</v>
      </c>
      <c r="M32">
        <v>68.400000000000006</v>
      </c>
      <c r="N32">
        <v>7.5</v>
      </c>
      <c r="O32">
        <v>108.2</v>
      </c>
      <c r="P32">
        <v>0.08</v>
      </c>
      <c r="Q32">
        <v>0.54</v>
      </c>
      <c r="R32">
        <v>0.05</v>
      </c>
      <c r="AP32">
        <v>0.54</v>
      </c>
      <c r="AQ32">
        <v>0.06</v>
      </c>
    </row>
    <row r="33" spans="1:59" x14ac:dyDescent="0.25">
      <c r="A33" t="s">
        <v>144</v>
      </c>
      <c r="B33" t="s">
        <v>145</v>
      </c>
    </row>
    <row r="34" spans="1:59" x14ac:dyDescent="0.25">
      <c r="A34" t="s">
        <v>144</v>
      </c>
      <c r="B34" t="s">
        <v>146</v>
      </c>
    </row>
    <row r="35" spans="1:59" x14ac:dyDescent="0.25">
      <c r="A35" s="5" t="s">
        <v>147</v>
      </c>
      <c r="B35" t="s">
        <v>52</v>
      </c>
      <c r="C35" t="s">
        <v>19</v>
      </c>
      <c r="D35">
        <v>11</v>
      </c>
      <c r="E35">
        <v>35.700000000000003</v>
      </c>
      <c r="G35">
        <v>1.85</v>
      </c>
      <c r="I35">
        <v>93</v>
      </c>
      <c r="K35">
        <v>1.01</v>
      </c>
      <c r="L35">
        <v>0.18</v>
      </c>
      <c r="M35">
        <v>1.49</v>
      </c>
      <c r="N35">
        <v>0.15</v>
      </c>
      <c r="O35">
        <v>1.33</v>
      </c>
      <c r="P35">
        <v>0.16</v>
      </c>
      <c r="Y35">
        <v>58.4</v>
      </c>
      <c r="Z35">
        <v>2.38</v>
      </c>
      <c r="AA35">
        <v>41.6</v>
      </c>
      <c r="AB35">
        <v>2.38</v>
      </c>
      <c r="AE35">
        <v>11.5</v>
      </c>
      <c r="AF35">
        <v>3.14</v>
      </c>
      <c r="AX35">
        <v>63.4</v>
      </c>
      <c r="AY35">
        <v>3.14</v>
      </c>
      <c r="AZ35">
        <v>36.9</v>
      </c>
      <c r="BA35">
        <v>3.15</v>
      </c>
      <c r="BD35">
        <v>10.3</v>
      </c>
      <c r="BE35">
        <v>2.5299999999999998</v>
      </c>
    </row>
    <row r="36" spans="1:59" x14ac:dyDescent="0.25">
      <c r="A36" s="5" t="s">
        <v>157</v>
      </c>
      <c r="C36" t="s">
        <v>19</v>
      </c>
      <c r="D36">
        <v>8</v>
      </c>
      <c r="E36">
        <v>39.880000000000003</v>
      </c>
      <c r="F36">
        <v>7.83</v>
      </c>
      <c r="G36">
        <v>1.68</v>
      </c>
      <c r="H36">
        <v>4.1000000000000002E-2</v>
      </c>
      <c r="I36">
        <v>67.56</v>
      </c>
      <c r="J36">
        <v>5.54</v>
      </c>
      <c r="K36">
        <v>0.82</v>
      </c>
      <c r="L36">
        <v>0.15</v>
      </c>
      <c r="M36">
        <v>88.23</v>
      </c>
      <c r="N36">
        <v>8.92</v>
      </c>
      <c r="O36">
        <v>1.29</v>
      </c>
      <c r="P36">
        <v>0.1</v>
      </c>
      <c r="S36">
        <v>1.62</v>
      </c>
      <c r="T36">
        <v>0.2</v>
      </c>
      <c r="Y36">
        <v>58.91</v>
      </c>
      <c r="Z36">
        <v>2.72</v>
      </c>
    </row>
    <row r="37" spans="1:59" x14ac:dyDescent="0.25">
      <c r="A37" s="5" t="s">
        <v>158</v>
      </c>
      <c r="C37" t="s">
        <v>19</v>
      </c>
      <c r="D37">
        <v>10</v>
      </c>
      <c r="E37">
        <f>AVERAGE(49,27.7,34,29.5,57,28.3,52.2,40.4,31.2,60)</f>
        <v>40.929999999999993</v>
      </c>
      <c r="F37">
        <f>STDEV(49,27.7,34,29.5,57,28.3,52.2,40.4,31.2,60)</f>
        <v>12.570781819582905</v>
      </c>
      <c r="G37">
        <f>AVERAGE(1.75,1.67,1.73,1.66,1.8,1.68,1.67,1.79,1.68,1.68)</f>
        <v>1.7109999999999999</v>
      </c>
      <c r="H37">
        <f>STDEV(1.75,1.67,1.73,1.66,1.8,1.68,1.67,1.79,1.68,1.68)</f>
        <v>5.2588549662027764E-2</v>
      </c>
      <c r="I37">
        <f>AVERAGE(85,54,70,54,70,80,80,80,70,73)</f>
        <v>71.599999999999994</v>
      </c>
      <c r="J37">
        <f>STDEV(85,54,70,54,70,80,80,80,70,73)</f>
        <v>10.647900158142821</v>
      </c>
      <c r="K37">
        <v>0.79</v>
      </c>
      <c r="L37">
        <v>0.2</v>
      </c>
      <c r="M37">
        <v>80</v>
      </c>
      <c r="N37">
        <v>10.3</v>
      </c>
      <c r="O37">
        <v>1.0780000000000001</v>
      </c>
      <c r="P37">
        <v>0.20100000000000001</v>
      </c>
      <c r="Q37">
        <v>0.53400000000000003</v>
      </c>
      <c r="R37">
        <v>9.8000000000000004E-2</v>
      </c>
      <c r="S37">
        <v>1.4</v>
      </c>
      <c r="T37">
        <v>0.1</v>
      </c>
      <c r="Y37">
        <v>63</v>
      </c>
      <c r="Z37">
        <v>5</v>
      </c>
      <c r="AA37">
        <v>37</v>
      </c>
      <c r="AB37">
        <v>5</v>
      </c>
      <c r="AN37">
        <v>1.05</v>
      </c>
      <c r="AO37">
        <v>0.18</v>
      </c>
      <c r="AP37">
        <v>0.52600000000000002</v>
      </c>
      <c r="AQ37">
        <v>9.1999999999999998E-2</v>
      </c>
      <c r="AR37">
        <v>1.3</v>
      </c>
      <c r="AS37">
        <v>0.2</v>
      </c>
      <c r="AX37">
        <v>76</v>
      </c>
      <c r="AY37">
        <v>9</v>
      </c>
      <c r="AZ37">
        <v>24</v>
      </c>
      <c r="BA37">
        <v>9</v>
      </c>
    </row>
    <row r="38" spans="1:59" x14ac:dyDescent="0.25">
      <c r="A38" s="5" t="s">
        <v>160</v>
      </c>
      <c r="B38" t="s">
        <v>159</v>
      </c>
      <c r="C38" t="s">
        <v>19</v>
      </c>
      <c r="D38">
        <v>6</v>
      </c>
      <c r="E38">
        <f>AVERAGE(45,46,29,61,64,62)</f>
        <v>51.166666666666664</v>
      </c>
      <c r="F38">
        <f>STDEV(45,46,29,61,64,62)</f>
        <v>13.673575489485797</v>
      </c>
      <c r="S38">
        <v>1.47</v>
      </c>
      <c r="T38">
        <v>7.1999999999999995E-2</v>
      </c>
      <c r="Y38">
        <v>61</v>
      </c>
      <c r="Z38">
        <v>2</v>
      </c>
      <c r="AA38">
        <v>39</v>
      </c>
      <c r="AB38">
        <v>2</v>
      </c>
      <c r="AE38">
        <v>11</v>
      </c>
      <c r="AF38">
        <v>1</v>
      </c>
      <c r="AX38">
        <v>60</v>
      </c>
      <c r="AY38">
        <v>3</v>
      </c>
      <c r="AZ38">
        <v>40</v>
      </c>
      <c r="BA38">
        <v>3</v>
      </c>
      <c r="BD38">
        <v>10</v>
      </c>
      <c r="BE38">
        <v>3</v>
      </c>
    </row>
    <row r="39" spans="1:59" x14ac:dyDescent="0.25">
      <c r="A39" s="5" t="s">
        <v>165</v>
      </c>
      <c r="B39" t="s">
        <v>161</v>
      </c>
      <c r="C39" t="s">
        <v>19</v>
      </c>
      <c r="D39">
        <v>21</v>
      </c>
      <c r="E39">
        <v>32</v>
      </c>
      <c r="F39">
        <v>6.1</v>
      </c>
      <c r="G39">
        <v>1.77</v>
      </c>
      <c r="H39">
        <v>7.8E-2</v>
      </c>
      <c r="I39">
        <v>84.5</v>
      </c>
      <c r="J39">
        <v>13.6</v>
      </c>
      <c r="K39">
        <v>1.22</v>
      </c>
      <c r="L39">
        <v>0.1</v>
      </c>
      <c r="Q39">
        <v>0.77</v>
      </c>
      <c r="R39">
        <v>7.0000000000000007E-2</v>
      </c>
      <c r="Y39">
        <v>59.5</v>
      </c>
      <c r="Z39">
        <v>1.9</v>
      </c>
      <c r="AA39">
        <v>40.5</v>
      </c>
      <c r="AB39">
        <v>1.9</v>
      </c>
      <c r="AG39">
        <v>0.19</v>
      </c>
      <c r="AH39">
        <v>0.06</v>
      </c>
      <c r="AP39">
        <v>0.68</v>
      </c>
      <c r="AQ39">
        <v>0.04</v>
      </c>
      <c r="AX39">
        <v>67</v>
      </c>
      <c r="AY39">
        <v>3.4</v>
      </c>
      <c r="AZ39">
        <v>32.9</v>
      </c>
      <c r="BA39">
        <v>3.2</v>
      </c>
    </row>
    <row r="40" spans="1:59" x14ac:dyDescent="0.25">
      <c r="A40" s="5" t="s">
        <v>165</v>
      </c>
      <c r="B40" t="s">
        <v>162</v>
      </c>
      <c r="C40" t="s">
        <v>19</v>
      </c>
      <c r="D40">
        <v>21</v>
      </c>
      <c r="E40">
        <v>32</v>
      </c>
      <c r="F40">
        <v>6.1</v>
      </c>
      <c r="G40">
        <v>1.77</v>
      </c>
      <c r="H40">
        <v>7.8E-2</v>
      </c>
      <c r="I40">
        <v>84.5</v>
      </c>
      <c r="J40">
        <v>13.6</v>
      </c>
      <c r="K40">
        <v>1.37</v>
      </c>
      <c r="L40">
        <v>0.13</v>
      </c>
      <c r="Q40">
        <v>0.79</v>
      </c>
      <c r="R40">
        <v>0.06</v>
      </c>
      <c r="Y40">
        <v>60.4</v>
      </c>
      <c r="Z40">
        <v>1.9</v>
      </c>
      <c r="AA40">
        <v>39.6</v>
      </c>
      <c r="AB40">
        <v>1.9</v>
      </c>
      <c r="AG40">
        <v>0.15</v>
      </c>
      <c r="AH40">
        <v>0.03</v>
      </c>
      <c r="AP40">
        <v>0.72</v>
      </c>
      <c r="AQ40">
        <v>7.0000000000000007E-2</v>
      </c>
      <c r="AX40">
        <v>66.400000000000006</v>
      </c>
      <c r="AY40">
        <v>2</v>
      </c>
      <c r="AZ40">
        <v>33.6</v>
      </c>
      <c r="BA40">
        <v>2</v>
      </c>
    </row>
    <row r="41" spans="1:59" x14ac:dyDescent="0.25">
      <c r="A41" s="5" t="s">
        <v>165</v>
      </c>
      <c r="B41" t="s">
        <v>163</v>
      </c>
      <c r="C41" t="s">
        <v>19</v>
      </c>
      <c r="D41">
        <v>21</v>
      </c>
      <c r="E41">
        <v>32</v>
      </c>
      <c r="F41">
        <v>6.1</v>
      </c>
      <c r="G41">
        <v>1.77</v>
      </c>
      <c r="H41">
        <v>7.8E-2</v>
      </c>
      <c r="I41">
        <v>84.5</v>
      </c>
      <c r="J41">
        <v>13.6</v>
      </c>
      <c r="K41">
        <v>1.3</v>
      </c>
      <c r="L41">
        <v>0.15</v>
      </c>
      <c r="Q41">
        <v>0.77</v>
      </c>
      <c r="R41">
        <v>0.06</v>
      </c>
      <c r="Y41">
        <v>60.23</v>
      </c>
      <c r="Z41">
        <v>1.82</v>
      </c>
      <c r="AA41">
        <v>39.770000000000003</v>
      </c>
      <c r="AB41">
        <v>1.82</v>
      </c>
      <c r="AG41">
        <v>0.17</v>
      </c>
      <c r="AH41">
        <v>0.04</v>
      </c>
      <c r="AP41">
        <v>0.69</v>
      </c>
      <c r="AQ41">
        <v>0.06</v>
      </c>
      <c r="AX41">
        <v>66.81</v>
      </c>
      <c r="AY41">
        <v>2.2200000000000002</v>
      </c>
      <c r="AZ41">
        <v>33.19</v>
      </c>
      <c r="BA41">
        <v>2.2200000000000002</v>
      </c>
    </row>
    <row r="42" spans="1:59" x14ac:dyDescent="0.25">
      <c r="A42" s="5" t="s">
        <v>165</v>
      </c>
      <c r="B42" t="s">
        <v>164</v>
      </c>
      <c r="C42" t="s">
        <v>19</v>
      </c>
      <c r="D42">
        <v>21</v>
      </c>
      <c r="E42">
        <v>32</v>
      </c>
      <c r="F42">
        <v>6.1</v>
      </c>
      <c r="G42">
        <v>1.77</v>
      </c>
      <c r="H42">
        <v>7.8E-2</v>
      </c>
      <c r="I42">
        <v>84.5</v>
      </c>
      <c r="J42">
        <v>13.6</v>
      </c>
      <c r="K42">
        <v>1.34</v>
      </c>
      <c r="L42">
        <v>0.11</v>
      </c>
      <c r="Q42">
        <v>0.8</v>
      </c>
      <c r="R42">
        <v>0.06</v>
      </c>
      <c r="Y42">
        <v>59.98</v>
      </c>
      <c r="Z42">
        <v>2.1800000000000002</v>
      </c>
      <c r="AA42">
        <v>40.020000000000003</v>
      </c>
      <c r="AB42">
        <v>2.1800000000000002</v>
      </c>
      <c r="AG42">
        <v>0.15</v>
      </c>
      <c r="AH42">
        <v>0.04</v>
      </c>
      <c r="AP42">
        <v>0.71</v>
      </c>
      <c r="AQ42">
        <v>0.06</v>
      </c>
      <c r="AX42">
        <v>65.3</v>
      </c>
      <c r="AY42">
        <v>2.0699999999999998</v>
      </c>
      <c r="AZ42">
        <v>34.58</v>
      </c>
      <c r="BA42">
        <v>1.76</v>
      </c>
    </row>
    <row r="46" spans="1:59" ht="15" customHeight="1" x14ac:dyDescent="0.25">
      <c r="B46" s="9" t="s">
        <v>17</v>
      </c>
      <c r="D46">
        <f>AVERAGE(D7:D45)</f>
        <v>11.941176470588236</v>
      </c>
      <c r="E46">
        <f t="shared" ref="E46:AH46" si="0">AVERAGE(E7:E45)</f>
        <v>39.076262626262633</v>
      </c>
      <c r="F46">
        <f t="shared" si="0"/>
        <v>7.9647178654534345</v>
      </c>
      <c r="G46">
        <f t="shared" si="0"/>
        <v>1.7649666666666668</v>
      </c>
      <c r="H46">
        <f t="shared" si="0"/>
        <v>0.31713623945589625</v>
      </c>
      <c r="I46">
        <f t="shared" si="0"/>
        <v>75.861151515151505</v>
      </c>
      <c r="J46">
        <f t="shared" si="0"/>
        <v>8.4865666741972774</v>
      </c>
      <c r="K46">
        <f t="shared" si="0"/>
        <v>0.99953125000000009</v>
      </c>
      <c r="L46">
        <f t="shared" si="0"/>
        <v>0.13226666666666667</v>
      </c>
      <c r="M46">
        <f t="shared" si="0"/>
        <v>79.526250000000005</v>
      </c>
      <c r="N46">
        <f t="shared" si="0"/>
        <v>8.0646666666666658</v>
      </c>
      <c r="O46">
        <f t="shared" si="0"/>
        <v>6.0850909090909093</v>
      </c>
      <c r="P46">
        <f t="shared" si="0"/>
        <v>0.13904545454545456</v>
      </c>
      <c r="Q46">
        <f t="shared" si="0"/>
        <v>0.71352380952380978</v>
      </c>
      <c r="R46">
        <f t="shared" si="0"/>
        <v>6.4619047619047645E-2</v>
      </c>
      <c r="S46">
        <f t="shared" si="0"/>
        <v>1.4021428571428571</v>
      </c>
      <c r="T46">
        <f t="shared" si="0"/>
        <v>0.13014285714285714</v>
      </c>
      <c r="U46">
        <f t="shared" si="0"/>
        <v>0.80400000000000005</v>
      </c>
      <c r="V46">
        <f t="shared" si="0"/>
        <v>6.1000000000000013E-2</v>
      </c>
      <c r="W46">
        <f t="shared" si="0"/>
        <v>0.57090909090909092</v>
      </c>
      <c r="X46">
        <f t="shared" si="0"/>
        <v>4.1818181818181817E-2</v>
      </c>
      <c r="Y46">
        <f t="shared" si="0"/>
        <v>58.713749999999997</v>
      </c>
      <c r="Z46">
        <f t="shared" si="0"/>
        <v>2.0499999999999994</v>
      </c>
      <c r="AA46">
        <f t="shared" si="0"/>
        <v>40.68090909090909</v>
      </c>
      <c r="AB46">
        <f t="shared" si="0"/>
        <v>2.4542857142857142</v>
      </c>
      <c r="AC46">
        <f t="shared" si="0"/>
        <v>0.158</v>
      </c>
      <c r="AD46">
        <f t="shared" si="0"/>
        <v>4.2000000000000003E-2</v>
      </c>
      <c r="AE46">
        <f t="shared" si="0"/>
        <v>11.166666666666666</v>
      </c>
      <c r="AF46">
        <f t="shared" si="0"/>
        <v>2.0700000000000003</v>
      </c>
      <c r="AG46">
        <f t="shared" si="0"/>
        <v>0.14624999999999999</v>
      </c>
      <c r="AH46">
        <f t="shared" si="0"/>
        <v>4.2624999999999996E-2</v>
      </c>
      <c r="AJ46">
        <f t="shared" ref="AJ46:BG46" si="1">AVERAGE(AJ7:AJ45)</f>
        <v>1.1875</v>
      </c>
      <c r="AK46">
        <f t="shared" si="1"/>
        <v>7.5000000000000011E-2</v>
      </c>
      <c r="AL46" t="e">
        <f t="shared" si="1"/>
        <v>#DIV/0!</v>
      </c>
      <c r="AM46" t="e">
        <f t="shared" si="1"/>
        <v>#DIV/0!</v>
      </c>
      <c r="AN46">
        <f t="shared" si="1"/>
        <v>1.05</v>
      </c>
      <c r="AO46">
        <f t="shared" si="1"/>
        <v>0.18</v>
      </c>
      <c r="AP46">
        <f t="shared" si="1"/>
        <v>0.67721052631578948</v>
      </c>
      <c r="AQ46">
        <f t="shared" si="1"/>
        <v>6.0684210526315806E-2</v>
      </c>
      <c r="AR46">
        <f t="shared" si="1"/>
        <v>1.3</v>
      </c>
      <c r="AS46">
        <f t="shared" si="1"/>
        <v>0.2</v>
      </c>
      <c r="AT46">
        <f t="shared" si="1"/>
        <v>0.87</v>
      </c>
      <c r="AU46">
        <f t="shared" si="1"/>
        <v>9.0000000000000011E-2</v>
      </c>
      <c r="AV46">
        <f t="shared" si="1"/>
        <v>0.44500000000000001</v>
      </c>
      <c r="AW46">
        <f t="shared" si="1"/>
        <v>0.04</v>
      </c>
      <c r="AX46">
        <f t="shared" si="1"/>
        <v>66.593999999999994</v>
      </c>
      <c r="AY46">
        <f t="shared" si="1"/>
        <v>2.5936363636363633</v>
      </c>
      <c r="AZ46">
        <f t="shared" si="1"/>
        <v>33.924545454545459</v>
      </c>
      <c r="BA46">
        <f t="shared" si="1"/>
        <v>3.475714285714286</v>
      </c>
      <c r="BB46">
        <f t="shared" si="1"/>
        <v>0.14000000000000001</v>
      </c>
      <c r="BC46">
        <f t="shared" si="1"/>
        <v>0.04</v>
      </c>
      <c r="BD46">
        <f t="shared" si="1"/>
        <v>10.1</v>
      </c>
      <c r="BE46">
        <f t="shared" si="1"/>
        <v>2.7649999999999997</v>
      </c>
      <c r="BF46" t="e">
        <f t="shared" si="1"/>
        <v>#DIV/0!</v>
      </c>
      <c r="BG46" t="e">
        <f t="shared" si="1"/>
        <v>#DIV/0!</v>
      </c>
    </row>
    <row r="47" spans="1:59" ht="15" customHeight="1" x14ac:dyDescent="0.25">
      <c r="B47" s="9" t="s">
        <v>18</v>
      </c>
      <c r="D47">
        <f>STDEV(D7:D45)</f>
        <v>8.5313723236938959</v>
      </c>
      <c r="E47">
        <f t="shared" ref="E47:AH47" si="2">STDEV(E7:E45)</f>
        <v>6.9779410245974658</v>
      </c>
      <c r="F47">
        <f t="shared" si="2"/>
        <v>4.8202615603674275</v>
      </c>
      <c r="G47">
        <f t="shared" si="2"/>
        <v>3.8320322629601965E-2</v>
      </c>
      <c r="H47">
        <f t="shared" si="2"/>
        <v>1.1340978319157293</v>
      </c>
      <c r="I47">
        <f t="shared" si="2"/>
        <v>6.8732429934274073</v>
      </c>
      <c r="J47">
        <f t="shared" si="2"/>
        <v>4.5473650917331572</v>
      </c>
      <c r="K47">
        <f t="shared" si="2"/>
        <v>0.29947211452659839</v>
      </c>
      <c r="L47">
        <f t="shared" si="2"/>
        <v>6.6878651474057901E-2</v>
      </c>
      <c r="M47">
        <f t="shared" si="2"/>
        <v>22.552179458609615</v>
      </c>
      <c r="N47">
        <f t="shared" si="2"/>
        <v>4.2590757995915816</v>
      </c>
      <c r="O47">
        <f t="shared" si="2"/>
        <v>22.809972703912791</v>
      </c>
      <c r="P47">
        <f t="shared" si="2"/>
        <v>6.7634506037424505E-2</v>
      </c>
      <c r="Q47">
        <f t="shared" si="2"/>
        <v>8.2633297796721558E-2</v>
      </c>
      <c r="R47">
        <f t="shared" si="2"/>
        <v>2.5374152577921024E-2</v>
      </c>
      <c r="S47">
        <f t="shared" si="2"/>
        <v>0.11102172839504969</v>
      </c>
      <c r="T47">
        <f t="shared" si="2"/>
        <v>5.4606081857465093E-2</v>
      </c>
      <c r="U47">
        <f t="shared" si="2"/>
        <v>9.2520268049762613E-2</v>
      </c>
      <c r="V47">
        <f t="shared" si="2"/>
        <v>2.8460498941515398E-2</v>
      </c>
      <c r="W47">
        <f t="shared" si="2"/>
        <v>4.1341152730552985E-2</v>
      </c>
      <c r="X47">
        <f t="shared" si="2"/>
        <v>1.5374122295716192E-2</v>
      </c>
      <c r="Y47">
        <f t="shared" si="2"/>
        <v>2.3056506673822033</v>
      </c>
      <c r="Z47">
        <f t="shared" si="2"/>
        <v>1.0688821688610455</v>
      </c>
      <c r="AA47">
        <f t="shared" si="2"/>
        <v>2.142972022894627</v>
      </c>
      <c r="AB47">
        <f t="shared" si="2"/>
        <v>1.1390472208949771</v>
      </c>
      <c r="AC47">
        <f t="shared" si="2"/>
        <v>3.42052627529741E-2</v>
      </c>
      <c r="AD47">
        <f t="shared" si="2"/>
        <v>1.0954451150103297E-2</v>
      </c>
      <c r="AE47">
        <f t="shared" si="2"/>
        <v>0.28867513459481292</v>
      </c>
      <c r="AF47">
        <f t="shared" si="2"/>
        <v>1.5132085117392109</v>
      </c>
      <c r="AG47">
        <f t="shared" si="2"/>
        <v>4.4819479183561682E-2</v>
      </c>
      <c r="AH47">
        <f t="shared" si="2"/>
        <v>1.2339686265981715E-2</v>
      </c>
      <c r="AJ47">
        <f t="shared" ref="AJ47:BG47" si="3">STDEV(AJ7:AJ45)</f>
        <v>8.6168439698070393E-2</v>
      </c>
      <c r="AK47">
        <f t="shared" si="3"/>
        <v>2.886751345948128E-2</v>
      </c>
      <c r="AL47" t="e">
        <f t="shared" si="3"/>
        <v>#DIV/0!</v>
      </c>
      <c r="AM47" t="e">
        <f t="shared" si="3"/>
        <v>#DIV/0!</v>
      </c>
      <c r="AN47" t="e">
        <f t="shared" si="3"/>
        <v>#DIV/0!</v>
      </c>
      <c r="AO47" t="e">
        <f t="shared" si="3"/>
        <v>#DIV/0!</v>
      </c>
      <c r="AP47">
        <f t="shared" si="3"/>
        <v>8.3836202036648266E-2</v>
      </c>
      <c r="AQ47">
        <f t="shared" si="3"/>
        <v>2.5438493647704976E-2</v>
      </c>
      <c r="AR47" t="e">
        <f t="shared" si="3"/>
        <v>#DIV/0!</v>
      </c>
      <c r="AS47" t="e">
        <f t="shared" si="3"/>
        <v>#DIV/0!</v>
      </c>
      <c r="AT47">
        <f t="shared" si="3"/>
        <v>6.8117545463705589E-2</v>
      </c>
      <c r="AU47">
        <f t="shared" si="3"/>
        <v>2.1908902300206642E-2</v>
      </c>
      <c r="AV47">
        <f t="shared" si="3"/>
        <v>3.2093613071762429E-2</v>
      </c>
      <c r="AW47">
        <f t="shared" si="3"/>
        <v>6.3245553203367597E-3</v>
      </c>
      <c r="AX47">
        <f t="shared" si="3"/>
        <v>3.3356682774434958</v>
      </c>
      <c r="AY47">
        <f t="shared" si="3"/>
        <v>2.3325191220106762</v>
      </c>
      <c r="AZ47">
        <f t="shared" si="3"/>
        <v>3.9586597823919072</v>
      </c>
      <c r="BA47">
        <f t="shared" si="3"/>
        <v>2.5041422825847111</v>
      </c>
      <c r="BB47">
        <f t="shared" si="3"/>
        <v>2.943920288775944E-2</v>
      </c>
      <c r="BC47">
        <f t="shared" si="3"/>
        <v>0</v>
      </c>
      <c r="BD47">
        <f t="shared" si="3"/>
        <v>0.17320508075688812</v>
      </c>
      <c r="BE47">
        <f t="shared" si="3"/>
        <v>0.33234018715767749</v>
      </c>
      <c r="BF47" t="e">
        <f t="shared" si="3"/>
        <v>#DIV/0!</v>
      </c>
      <c r="BG47" t="e">
        <f t="shared" si="3"/>
        <v>#DIV/0!</v>
      </c>
    </row>
    <row r="48" spans="1:59" ht="15" customHeight="1" x14ac:dyDescent="0.25">
      <c r="B48" s="9" t="s">
        <v>54</v>
      </c>
      <c r="D48">
        <f>MAX(D7:D45)</f>
        <v>34</v>
      </c>
      <c r="E48">
        <f t="shared" ref="E48:AH48" si="4">MAX(E7:E45)</f>
        <v>60</v>
      </c>
      <c r="F48">
        <f t="shared" si="4"/>
        <v>13.8</v>
      </c>
      <c r="G48">
        <f t="shared" si="4"/>
        <v>1.85</v>
      </c>
      <c r="H48">
        <f t="shared" si="4"/>
        <v>5</v>
      </c>
      <c r="I48">
        <f t="shared" si="4"/>
        <v>93</v>
      </c>
      <c r="J48">
        <f t="shared" si="4"/>
        <v>13.6</v>
      </c>
      <c r="K48">
        <f t="shared" si="4"/>
        <v>1.4</v>
      </c>
      <c r="L48">
        <f t="shared" si="4"/>
        <v>0.25</v>
      </c>
      <c r="M48">
        <f t="shared" si="4"/>
        <v>102</v>
      </c>
      <c r="N48">
        <f t="shared" si="4"/>
        <v>18</v>
      </c>
      <c r="O48">
        <f t="shared" si="4"/>
        <v>108.2</v>
      </c>
      <c r="P48">
        <f t="shared" si="4"/>
        <v>0.24</v>
      </c>
      <c r="Q48">
        <f t="shared" si="4"/>
        <v>0.83</v>
      </c>
      <c r="R48">
        <f t="shared" si="4"/>
        <v>0.11</v>
      </c>
      <c r="S48">
        <f t="shared" si="4"/>
        <v>1.62</v>
      </c>
      <c r="T48">
        <f t="shared" si="4"/>
        <v>0.24</v>
      </c>
      <c r="U48">
        <f t="shared" si="4"/>
        <v>0.93</v>
      </c>
      <c r="V48">
        <f t="shared" si="4"/>
        <v>0.1</v>
      </c>
      <c r="W48">
        <f t="shared" si="4"/>
        <v>0.63</v>
      </c>
      <c r="X48">
        <f t="shared" si="4"/>
        <v>0.06</v>
      </c>
      <c r="Y48">
        <f t="shared" si="4"/>
        <v>63</v>
      </c>
      <c r="Z48">
        <f t="shared" si="4"/>
        <v>5</v>
      </c>
      <c r="AA48">
        <f t="shared" si="4"/>
        <v>45</v>
      </c>
      <c r="AB48">
        <f t="shared" si="4"/>
        <v>5</v>
      </c>
      <c r="AC48">
        <f t="shared" si="4"/>
        <v>0.2</v>
      </c>
      <c r="AD48">
        <f t="shared" si="4"/>
        <v>0.06</v>
      </c>
      <c r="AE48">
        <f t="shared" si="4"/>
        <v>11.5</v>
      </c>
      <c r="AF48">
        <f t="shared" si="4"/>
        <v>3.14</v>
      </c>
      <c r="AG48">
        <f t="shared" si="4"/>
        <v>0.19</v>
      </c>
      <c r="AH48">
        <f t="shared" si="4"/>
        <v>0.06</v>
      </c>
      <c r="AJ48">
        <f t="shared" ref="AJ48:BG48" si="5">MAX(AJ7:AJ45)</f>
        <v>1.3</v>
      </c>
      <c r="AK48">
        <f t="shared" si="5"/>
        <v>0.1</v>
      </c>
      <c r="AL48">
        <f t="shared" si="5"/>
        <v>0</v>
      </c>
      <c r="AM48">
        <f t="shared" si="5"/>
        <v>0</v>
      </c>
      <c r="AN48">
        <f t="shared" si="5"/>
        <v>1.05</v>
      </c>
      <c r="AO48">
        <f t="shared" si="5"/>
        <v>0.18</v>
      </c>
      <c r="AP48">
        <f t="shared" si="5"/>
        <v>0.84</v>
      </c>
      <c r="AQ48">
        <f t="shared" si="5"/>
        <v>0.12</v>
      </c>
      <c r="AR48">
        <f t="shared" si="5"/>
        <v>1.3</v>
      </c>
      <c r="AS48">
        <f t="shared" si="5"/>
        <v>0.2</v>
      </c>
      <c r="AT48">
        <f t="shared" si="5"/>
        <v>0.94</v>
      </c>
      <c r="AU48">
        <f t="shared" si="5"/>
        <v>0.12</v>
      </c>
      <c r="AV48">
        <f t="shared" si="5"/>
        <v>0.49</v>
      </c>
      <c r="AW48">
        <f t="shared" si="5"/>
        <v>0.05</v>
      </c>
      <c r="AX48">
        <f t="shared" si="5"/>
        <v>76</v>
      </c>
      <c r="AY48">
        <f t="shared" si="5"/>
        <v>9</v>
      </c>
      <c r="AZ48">
        <f t="shared" si="5"/>
        <v>40</v>
      </c>
      <c r="BA48">
        <f t="shared" si="5"/>
        <v>9</v>
      </c>
      <c r="BB48">
        <f t="shared" si="5"/>
        <v>0.17</v>
      </c>
      <c r="BC48">
        <f t="shared" si="5"/>
        <v>0.04</v>
      </c>
      <c r="BD48">
        <f t="shared" si="5"/>
        <v>10.3</v>
      </c>
      <c r="BE48">
        <f t="shared" si="5"/>
        <v>3</v>
      </c>
      <c r="BF48">
        <f t="shared" si="5"/>
        <v>0</v>
      </c>
      <c r="BG48">
        <f t="shared" si="5"/>
        <v>0</v>
      </c>
    </row>
    <row r="49" spans="1:59" x14ac:dyDescent="0.25">
      <c r="B49" s="9" t="s">
        <v>55</v>
      </c>
      <c r="D49">
        <f>MIN(D7:D45)</f>
        <v>2</v>
      </c>
      <c r="E49">
        <f t="shared" ref="E49:AH49" si="6">MIN(E7:E45)</f>
        <v>28.16</v>
      </c>
      <c r="F49">
        <f t="shared" si="6"/>
        <v>0.7</v>
      </c>
      <c r="G49">
        <f t="shared" si="6"/>
        <v>1.68</v>
      </c>
      <c r="H49">
        <f t="shared" si="6"/>
        <v>0.04</v>
      </c>
      <c r="I49">
        <f t="shared" si="6"/>
        <v>63.7</v>
      </c>
      <c r="J49">
        <f t="shared" si="6"/>
        <v>1.04</v>
      </c>
      <c r="K49">
        <f t="shared" si="6"/>
        <v>0.214</v>
      </c>
      <c r="L49">
        <f t="shared" si="6"/>
        <v>0.02</v>
      </c>
      <c r="M49">
        <f t="shared" si="6"/>
        <v>1.49</v>
      </c>
      <c r="N49">
        <f t="shared" si="6"/>
        <v>0.15</v>
      </c>
      <c r="O49">
        <f t="shared" si="6"/>
        <v>0.13400000000000001</v>
      </c>
      <c r="P49">
        <f t="shared" si="6"/>
        <v>0.03</v>
      </c>
      <c r="Q49">
        <f t="shared" si="6"/>
        <v>0.53400000000000003</v>
      </c>
      <c r="R49">
        <f t="shared" si="6"/>
        <v>0.02</v>
      </c>
      <c r="S49">
        <f t="shared" si="6"/>
        <v>1.18</v>
      </c>
      <c r="T49">
        <f t="shared" si="6"/>
        <v>0.04</v>
      </c>
      <c r="U49">
        <f t="shared" si="6"/>
        <v>0.62</v>
      </c>
      <c r="V49">
        <f t="shared" si="6"/>
        <v>0.02</v>
      </c>
      <c r="W49">
        <f t="shared" si="6"/>
        <v>0.49</v>
      </c>
      <c r="X49">
        <f t="shared" si="6"/>
        <v>0.02</v>
      </c>
      <c r="Y49">
        <f t="shared" si="6"/>
        <v>54</v>
      </c>
      <c r="Z49">
        <f t="shared" si="6"/>
        <v>1</v>
      </c>
      <c r="AA49">
        <f t="shared" si="6"/>
        <v>37</v>
      </c>
      <c r="AB49">
        <f t="shared" si="6"/>
        <v>1.82</v>
      </c>
      <c r="AC49">
        <f t="shared" si="6"/>
        <v>0.11</v>
      </c>
      <c r="AD49">
        <f t="shared" si="6"/>
        <v>0.03</v>
      </c>
      <c r="AE49">
        <f t="shared" si="6"/>
        <v>11</v>
      </c>
      <c r="AF49">
        <f t="shared" si="6"/>
        <v>1</v>
      </c>
      <c r="AG49">
        <f t="shared" si="6"/>
        <v>5.8999999999999997E-2</v>
      </c>
      <c r="AH49">
        <f t="shared" si="6"/>
        <v>2.9000000000000001E-2</v>
      </c>
      <c r="AJ49">
        <f t="shared" ref="AJ49:BG49" si="7">MIN(AJ7:AJ45)</f>
        <v>1.1200000000000001</v>
      </c>
      <c r="AK49">
        <f t="shared" si="7"/>
        <v>0.05</v>
      </c>
      <c r="AL49">
        <f t="shared" si="7"/>
        <v>0</v>
      </c>
      <c r="AM49">
        <f t="shared" si="7"/>
        <v>0</v>
      </c>
      <c r="AN49">
        <f t="shared" si="7"/>
        <v>1.05</v>
      </c>
      <c r="AO49">
        <f t="shared" si="7"/>
        <v>0.18</v>
      </c>
      <c r="AP49">
        <f t="shared" si="7"/>
        <v>0.52600000000000002</v>
      </c>
      <c r="AQ49">
        <f t="shared" si="7"/>
        <v>0.01</v>
      </c>
      <c r="AR49">
        <f t="shared" si="7"/>
        <v>1.3</v>
      </c>
      <c r="AS49">
        <f t="shared" si="7"/>
        <v>0.2</v>
      </c>
      <c r="AT49">
        <f t="shared" si="7"/>
        <v>0.78</v>
      </c>
      <c r="AU49">
        <f t="shared" si="7"/>
        <v>0.06</v>
      </c>
      <c r="AV49">
        <f t="shared" si="7"/>
        <v>0.41</v>
      </c>
      <c r="AW49">
        <f t="shared" si="7"/>
        <v>0.03</v>
      </c>
      <c r="AX49">
        <f t="shared" si="7"/>
        <v>60</v>
      </c>
      <c r="AY49">
        <f t="shared" si="7"/>
        <v>0.6</v>
      </c>
      <c r="AZ49">
        <f t="shared" si="7"/>
        <v>24</v>
      </c>
      <c r="BA49">
        <f t="shared" si="7"/>
        <v>1.76</v>
      </c>
      <c r="BB49">
        <f t="shared" si="7"/>
        <v>0.1</v>
      </c>
      <c r="BC49">
        <f t="shared" si="7"/>
        <v>0.04</v>
      </c>
      <c r="BD49">
        <f t="shared" si="7"/>
        <v>10</v>
      </c>
      <c r="BE49">
        <f t="shared" si="7"/>
        <v>2.5299999999999998</v>
      </c>
      <c r="BF49">
        <f t="shared" si="7"/>
        <v>0</v>
      </c>
      <c r="BG49">
        <f t="shared" si="7"/>
        <v>0</v>
      </c>
    </row>
    <row r="50" spans="1:59" x14ac:dyDescent="0.25">
      <c r="B50" s="9" t="s">
        <v>56</v>
      </c>
      <c r="D50">
        <f>COUNT(D7:D45)</f>
        <v>34</v>
      </c>
      <c r="E50">
        <f t="shared" ref="E50:AH50" si="8">COUNT(E7:E45)</f>
        <v>33</v>
      </c>
      <c r="F50">
        <f t="shared" si="8"/>
        <v>20</v>
      </c>
      <c r="G50">
        <f t="shared" si="8"/>
        <v>30</v>
      </c>
      <c r="H50">
        <f t="shared" si="8"/>
        <v>19</v>
      </c>
      <c r="I50">
        <f t="shared" si="8"/>
        <v>30</v>
      </c>
      <c r="J50">
        <f t="shared" si="8"/>
        <v>21</v>
      </c>
      <c r="K50">
        <f t="shared" si="8"/>
        <v>32</v>
      </c>
      <c r="L50">
        <f t="shared" si="8"/>
        <v>30</v>
      </c>
      <c r="M50">
        <f t="shared" si="8"/>
        <v>16</v>
      </c>
      <c r="N50">
        <f t="shared" si="8"/>
        <v>15</v>
      </c>
      <c r="O50">
        <f t="shared" si="8"/>
        <v>22</v>
      </c>
      <c r="P50">
        <f t="shared" si="8"/>
        <v>22</v>
      </c>
      <c r="Q50">
        <f t="shared" si="8"/>
        <v>21</v>
      </c>
      <c r="R50">
        <f t="shared" si="8"/>
        <v>21</v>
      </c>
      <c r="S50">
        <f t="shared" si="8"/>
        <v>14</v>
      </c>
      <c r="T50">
        <f t="shared" si="8"/>
        <v>14</v>
      </c>
      <c r="U50">
        <f t="shared" si="8"/>
        <v>10</v>
      </c>
      <c r="V50">
        <f t="shared" si="8"/>
        <v>10</v>
      </c>
      <c r="W50">
        <f t="shared" si="8"/>
        <v>11</v>
      </c>
      <c r="X50">
        <f t="shared" si="8"/>
        <v>11</v>
      </c>
      <c r="Y50">
        <f t="shared" si="8"/>
        <v>16</v>
      </c>
      <c r="Z50">
        <f t="shared" si="8"/>
        <v>12</v>
      </c>
      <c r="AA50">
        <f t="shared" si="8"/>
        <v>11</v>
      </c>
      <c r="AB50">
        <f t="shared" si="8"/>
        <v>7</v>
      </c>
      <c r="AC50">
        <f t="shared" si="8"/>
        <v>5</v>
      </c>
      <c r="AD50">
        <f t="shared" si="8"/>
        <v>5</v>
      </c>
      <c r="AE50">
        <f t="shared" si="8"/>
        <v>3</v>
      </c>
      <c r="AF50">
        <f t="shared" si="8"/>
        <v>2</v>
      </c>
      <c r="AG50">
        <f t="shared" si="8"/>
        <v>8</v>
      </c>
      <c r="AH50">
        <f t="shared" si="8"/>
        <v>8</v>
      </c>
      <c r="AJ50">
        <f t="shared" ref="AJ50:BG50" si="9">COUNT(AJ7:AJ45)</f>
        <v>4</v>
      </c>
      <c r="AK50">
        <f t="shared" si="9"/>
        <v>4</v>
      </c>
      <c r="AL50">
        <f t="shared" si="9"/>
        <v>0</v>
      </c>
      <c r="AM50">
        <f t="shared" si="9"/>
        <v>0</v>
      </c>
      <c r="AN50">
        <f t="shared" si="9"/>
        <v>1</v>
      </c>
      <c r="AO50">
        <f t="shared" si="9"/>
        <v>1</v>
      </c>
      <c r="AP50">
        <f t="shared" si="9"/>
        <v>19</v>
      </c>
      <c r="AQ50">
        <f t="shared" si="9"/>
        <v>19</v>
      </c>
      <c r="AR50">
        <f t="shared" si="9"/>
        <v>1</v>
      </c>
      <c r="AS50">
        <f t="shared" si="9"/>
        <v>1</v>
      </c>
      <c r="AT50">
        <f t="shared" si="9"/>
        <v>6</v>
      </c>
      <c r="AU50">
        <f t="shared" si="9"/>
        <v>6</v>
      </c>
      <c r="AV50">
        <f t="shared" si="9"/>
        <v>6</v>
      </c>
      <c r="AW50">
        <f t="shared" si="9"/>
        <v>6</v>
      </c>
      <c r="AX50">
        <f t="shared" si="9"/>
        <v>15</v>
      </c>
      <c r="AY50">
        <f t="shared" si="9"/>
        <v>11</v>
      </c>
      <c r="AZ50">
        <f t="shared" si="9"/>
        <v>11</v>
      </c>
      <c r="BA50">
        <f t="shared" si="9"/>
        <v>7</v>
      </c>
      <c r="BB50">
        <f t="shared" si="9"/>
        <v>4</v>
      </c>
      <c r="BC50">
        <f t="shared" si="9"/>
        <v>4</v>
      </c>
      <c r="BD50">
        <f t="shared" si="9"/>
        <v>3</v>
      </c>
      <c r="BE50">
        <f t="shared" si="9"/>
        <v>2</v>
      </c>
      <c r="BF50">
        <f t="shared" si="9"/>
        <v>0</v>
      </c>
      <c r="BG50">
        <f t="shared" si="9"/>
        <v>0</v>
      </c>
    </row>
    <row r="53" spans="1:59" x14ac:dyDescent="0.25">
      <c r="A53" s="10" t="s">
        <v>172</v>
      </c>
    </row>
    <row r="54" spans="1:59" x14ac:dyDescent="0.25">
      <c r="A54" s="6" t="s">
        <v>14</v>
      </c>
      <c r="B54" s="3"/>
      <c r="AJ54" s="3" t="s">
        <v>15</v>
      </c>
      <c r="AK54" s="3"/>
    </row>
    <row r="55" spans="1:59" s="1" customFormat="1" ht="45" x14ac:dyDescent="0.25">
      <c r="A55" s="6" t="s">
        <v>10</v>
      </c>
      <c r="B55" s="2" t="s">
        <v>27</v>
      </c>
      <c r="C55" s="2" t="s">
        <v>11</v>
      </c>
      <c r="D55" s="4" t="s">
        <v>25</v>
      </c>
      <c r="E55" s="2" t="s">
        <v>16</v>
      </c>
      <c r="G55" s="2" t="s">
        <v>13</v>
      </c>
      <c r="H55" s="2"/>
      <c r="I55" s="2" t="s">
        <v>12</v>
      </c>
      <c r="J55" s="2"/>
      <c r="K55" s="2" t="s">
        <v>1</v>
      </c>
      <c r="L55" s="2"/>
      <c r="M55" s="2" t="s">
        <v>2</v>
      </c>
      <c r="N55" s="2"/>
      <c r="O55" s="2" t="s">
        <v>0</v>
      </c>
      <c r="P55" s="2"/>
      <c r="Q55" s="2" t="s">
        <v>3</v>
      </c>
      <c r="R55" s="2"/>
      <c r="S55" s="2" t="s">
        <v>20</v>
      </c>
      <c r="T55" s="2"/>
      <c r="U55" s="2" t="s">
        <v>4</v>
      </c>
      <c r="V55" s="2"/>
      <c r="W55" s="2" t="s">
        <v>5</v>
      </c>
      <c r="X55" s="2"/>
      <c r="Y55" s="2" t="s">
        <v>6</v>
      </c>
      <c r="Z55" s="2"/>
      <c r="AA55" s="2" t="s">
        <v>7</v>
      </c>
      <c r="AB55" s="2"/>
      <c r="AC55" s="2" t="s">
        <v>8</v>
      </c>
      <c r="AD55" s="2"/>
      <c r="AE55" s="2" t="s">
        <v>21</v>
      </c>
      <c r="AF55" s="2"/>
      <c r="AG55" s="2" t="s">
        <v>9</v>
      </c>
      <c r="AJ55" s="2" t="s">
        <v>1</v>
      </c>
      <c r="AK55" s="2"/>
      <c r="AL55" s="2" t="s">
        <v>2</v>
      </c>
      <c r="AM55" s="2"/>
      <c r="AN55" s="2" t="s">
        <v>0</v>
      </c>
      <c r="AO55" s="2"/>
      <c r="AP55" s="2" t="s">
        <v>3</v>
      </c>
      <c r="AQ55" s="2"/>
      <c r="AR55" s="2" t="s">
        <v>20</v>
      </c>
      <c r="AS55" s="2"/>
      <c r="AT55" s="2" t="s">
        <v>4</v>
      </c>
      <c r="AU55" s="2"/>
      <c r="AV55" s="2" t="s">
        <v>5</v>
      </c>
      <c r="AW55" s="2"/>
      <c r="AX55" s="2" t="s">
        <v>6</v>
      </c>
      <c r="AY55" s="2"/>
      <c r="AZ55" s="2" t="s">
        <v>7</v>
      </c>
      <c r="BA55" s="2"/>
      <c r="BB55" s="2" t="s">
        <v>8</v>
      </c>
      <c r="BC55" s="2"/>
      <c r="BD55" s="2" t="s">
        <v>21</v>
      </c>
      <c r="BE55" s="2"/>
      <c r="BF55" s="2" t="s">
        <v>9</v>
      </c>
    </row>
    <row r="56" spans="1:59" x14ac:dyDescent="0.25">
      <c r="E56" s="3" t="s">
        <v>17</v>
      </c>
      <c r="F56" s="3" t="s">
        <v>18</v>
      </c>
      <c r="G56" s="3" t="s">
        <v>17</v>
      </c>
      <c r="H56" s="3" t="s">
        <v>18</v>
      </c>
      <c r="I56" s="3" t="s">
        <v>17</v>
      </c>
      <c r="J56" s="3" t="s">
        <v>18</v>
      </c>
      <c r="K56" s="3" t="s">
        <v>17</v>
      </c>
      <c r="L56" s="3" t="s">
        <v>18</v>
      </c>
      <c r="M56" s="3" t="s">
        <v>17</v>
      </c>
      <c r="N56" s="3" t="s">
        <v>18</v>
      </c>
      <c r="O56" s="3" t="s">
        <v>17</v>
      </c>
      <c r="P56" s="3" t="s">
        <v>18</v>
      </c>
      <c r="Q56" s="3" t="s">
        <v>17</v>
      </c>
      <c r="R56" s="3" t="s">
        <v>18</v>
      </c>
      <c r="S56" s="3" t="s">
        <v>17</v>
      </c>
      <c r="T56" s="3" t="s">
        <v>18</v>
      </c>
      <c r="U56" s="3" t="s">
        <v>17</v>
      </c>
      <c r="V56" s="3" t="s">
        <v>18</v>
      </c>
      <c r="W56" s="3" t="s">
        <v>17</v>
      </c>
      <c r="X56" s="3" t="s">
        <v>18</v>
      </c>
      <c r="Y56" s="3" t="s">
        <v>17</v>
      </c>
      <c r="Z56" s="3" t="s">
        <v>18</v>
      </c>
      <c r="AA56" s="3" t="s">
        <v>17</v>
      </c>
      <c r="AB56" s="3" t="s">
        <v>18</v>
      </c>
      <c r="AC56" s="3" t="s">
        <v>17</v>
      </c>
      <c r="AD56" s="3" t="s">
        <v>18</v>
      </c>
      <c r="AE56" s="3" t="s">
        <v>17</v>
      </c>
      <c r="AF56" s="3" t="s">
        <v>18</v>
      </c>
      <c r="AG56" s="3" t="s">
        <v>17</v>
      </c>
      <c r="AH56" s="3" t="s">
        <v>18</v>
      </c>
      <c r="AI56" s="3"/>
      <c r="AJ56" s="3" t="s">
        <v>17</v>
      </c>
      <c r="AK56" s="3" t="s">
        <v>18</v>
      </c>
      <c r="AL56" s="3" t="s">
        <v>17</v>
      </c>
      <c r="AM56" s="3" t="s">
        <v>18</v>
      </c>
      <c r="AN56" s="3" t="s">
        <v>17</v>
      </c>
      <c r="AO56" s="3" t="s">
        <v>18</v>
      </c>
      <c r="AP56" s="3" t="s">
        <v>17</v>
      </c>
      <c r="AQ56" s="3" t="s">
        <v>18</v>
      </c>
      <c r="AR56" s="3" t="s">
        <v>17</v>
      </c>
      <c r="AS56" s="3" t="s">
        <v>18</v>
      </c>
      <c r="AT56" s="3" t="s">
        <v>17</v>
      </c>
      <c r="AU56" s="3" t="s">
        <v>18</v>
      </c>
      <c r="AV56" s="3" t="s">
        <v>17</v>
      </c>
      <c r="AW56" s="3" t="s">
        <v>18</v>
      </c>
      <c r="AX56" s="3" t="s">
        <v>17</v>
      </c>
      <c r="AY56" s="3" t="s">
        <v>18</v>
      </c>
      <c r="AZ56" s="3" t="s">
        <v>17</v>
      </c>
      <c r="BA56" s="3" t="s">
        <v>18</v>
      </c>
      <c r="BB56" s="3" t="s">
        <v>17</v>
      </c>
      <c r="BC56" s="3" t="s">
        <v>18</v>
      </c>
      <c r="BD56" s="3" t="s">
        <v>17</v>
      </c>
      <c r="BE56" s="3" t="s">
        <v>18</v>
      </c>
      <c r="BF56" s="3" t="s">
        <v>17</v>
      </c>
      <c r="BG56" s="3" t="s">
        <v>18</v>
      </c>
    </row>
    <row r="57" spans="1:59" x14ac:dyDescent="0.25">
      <c r="A57" s="5" t="s">
        <v>62</v>
      </c>
      <c r="B57" t="s">
        <v>61</v>
      </c>
      <c r="C57" t="s">
        <v>19</v>
      </c>
      <c r="D57">
        <v>7</v>
      </c>
      <c r="E57">
        <v>40</v>
      </c>
      <c r="G57">
        <v>1.77</v>
      </c>
      <c r="I57">
        <v>80</v>
      </c>
      <c r="K57">
        <v>1.49</v>
      </c>
      <c r="L57">
        <v>0.22</v>
      </c>
      <c r="M57">
        <v>104</v>
      </c>
      <c r="N57">
        <v>7</v>
      </c>
      <c r="O57">
        <v>1.72</v>
      </c>
      <c r="P57">
        <v>0.21</v>
      </c>
      <c r="Q57">
        <v>0.86</v>
      </c>
      <c r="R57">
        <v>0.13</v>
      </c>
      <c r="S57">
        <v>1.51</v>
      </c>
      <c r="T57">
        <v>0.08</v>
      </c>
      <c r="U57">
        <v>0.6</v>
      </c>
      <c r="V57">
        <v>0.06</v>
      </c>
      <c r="W57">
        <v>0.55000000000000004</v>
      </c>
      <c r="X57">
        <v>0.04</v>
      </c>
      <c r="Y57">
        <v>52</v>
      </c>
      <c r="AA57">
        <v>48</v>
      </c>
      <c r="AG57">
        <v>0.18099999999999999</v>
      </c>
      <c r="AH57">
        <v>4.3999999999999997E-2</v>
      </c>
      <c r="AT57">
        <v>0.76</v>
      </c>
      <c r="AU57">
        <v>0.06</v>
      </c>
      <c r="AV57">
        <v>0.4</v>
      </c>
      <c r="AW57">
        <v>0.03</v>
      </c>
      <c r="AX57">
        <v>66</v>
      </c>
      <c r="AZ57">
        <v>34</v>
      </c>
    </row>
    <row r="58" spans="1:59" x14ac:dyDescent="0.25">
      <c r="A58" s="5" t="s">
        <v>62</v>
      </c>
      <c r="B58" t="s">
        <v>64</v>
      </c>
      <c r="C58" t="s">
        <v>19</v>
      </c>
      <c r="D58">
        <v>7</v>
      </c>
      <c r="E58">
        <v>40</v>
      </c>
      <c r="G58">
        <v>1.77</v>
      </c>
      <c r="I58">
        <v>80</v>
      </c>
      <c r="K58">
        <v>1.69</v>
      </c>
      <c r="L58">
        <v>0.21</v>
      </c>
      <c r="M58">
        <v>169</v>
      </c>
      <c r="N58">
        <v>21</v>
      </c>
      <c r="O58">
        <v>1.71</v>
      </c>
      <c r="P58">
        <v>0.18</v>
      </c>
      <c r="Q58">
        <v>0.87</v>
      </c>
      <c r="R58">
        <v>0.09</v>
      </c>
      <c r="S58">
        <v>1.01</v>
      </c>
      <c r="T58">
        <v>7.0000000000000007E-2</v>
      </c>
      <c r="U58">
        <v>0.55000000000000004</v>
      </c>
      <c r="V58">
        <v>0.06</v>
      </c>
      <c r="W58">
        <v>0.45</v>
      </c>
      <c r="X58">
        <v>0.03</v>
      </c>
      <c r="Y58">
        <v>55</v>
      </c>
      <c r="AA58">
        <v>45</v>
      </c>
      <c r="AG58">
        <v>0.184</v>
      </c>
      <c r="AH58">
        <v>5.2999999999999999E-2</v>
      </c>
      <c r="AT58">
        <v>0.64</v>
      </c>
      <c r="AU58">
        <v>7.0000000000000007E-2</v>
      </c>
      <c r="AV58">
        <v>0.39</v>
      </c>
      <c r="AW58">
        <v>0.04</v>
      </c>
      <c r="AX58">
        <v>62</v>
      </c>
      <c r="AZ58">
        <v>38</v>
      </c>
    </row>
    <row r="59" spans="1:59" x14ac:dyDescent="0.25">
      <c r="A59" s="5" t="s">
        <v>66</v>
      </c>
      <c r="B59" t="s">
        <v>59</v>
      </c>
      <c r="C59" t="s">
        <v>19</v>
      </c>
      <c r="D59">
        <v>10</v>
      </c>
      <c r="E59">
        <v>41</v>
      </c>
      <c r="G59">
        <v>1.77</v>
      </c>
      <c r="I59">
        <v>79</v>
      </c>
      <c r="K59">
        <v>1</v>
      </c>
      <c r="L59">
        <v>0.16</v>
      </c>
      <c r="M59">
        <v>87</v>
      </c>
      <c r="N59">
        <v>7</v>
      </c>
      <c r="O59">
        <v>1.36</v>
      </c>
      <c r="P59">
        <v>0.15</v>
      </c>
      <c r="Q59">
        <v>0.72</v>
      </c>
      <c r="R59">
        <v>0.08</v>
      </c>
      <c r="S59">
        <v>1.38</v>
      </c>
      <c r="T59">
        <v>0.11</v>
      </c>
      <c r="U59">
        <v>0.8</v>
      </c>
      <c r="V59">
        <v>7.0000000000000007E-2</v>
      </c>
      <c r="W59">
        <v>0.57999999999999996</v>
      </c>
      <c r="X59">
        <v>0.06</v>
      </c>
      <c r="AC59">
        <v>0.2</v>
      </c>
      <c r="AD59">
        <v>0.06</v>
      </c>
      <c r="AP59">
        <v>0.64</v>
      </c>
      <c r="AQ59">
        <v>0.09</v>
      </c>
      <c r="AT59">
        <v>0.94</v>
      </c>
      <c r="AU59">
        <v>0.12</v>
      </c>
      <c r="AV59">
        <v>0.43</v>
      </c>
      <c r="AW59">
        <v>0.04</v>
      </c>
      <c r="BB59">
        <v>0.17</v>
      </c>
      <c r="BC59">
        <v>0.04</v>
      </c>
    </row>
    <row r="60" spans="1:59" x14ac:dyDescent="0.25">
      <c r="A60" s="5" t="s">
        <v>66</v>
      </c>
      <c r="B60" t="s">
        <v>61</v>
      </c>
      <c r="C60" t="s">
        <v>19</v>
      </c>
      <c r="D60">
        <v>10</v>
      </c>
      <c r="E60">
        <v>41</v>
      </c>
      <c r="G60">
        <v>1.77</v>
      </c>
      <c r="I60">
        <v>79</v>
      </c>
      <c r="K60">
        <v>1.4</v>
      </c>
      <c r="L60">
        <v>0.25</v>
      </c>
      <c r="M60">
        <v>102</v>
      </c>
      <c r="N60">
        <v>9</v>
      </c>
      <c r="O60">
        <v>1.64</v>
      </c>
      <c r="P60">
        <v>0.22</v>
      </c>
      <c r="Q60">
        <v>0.83</v>
      </c>
      <c r="R60">
        <v>0.11</v>
      </c>
      <c r="S60">
        <v>1.18</v>
      </c>
      <c r="T60">
        <v>0.11</v>
      </c>
      <c r="U60">
        <v>0.62</v>
      </c>
      <c r="V60">
        <v>0.08</v>
      </c>
      <c r="W60">
        <v>0.56000000000000005</v>
      </c>
      <c r="X60">
        <v>0.04</v>
      </c>
      <c r="AC60">
        <v>0.11</v>
      </c>
      <c r="AD60">
        <v>0.03</v>
      </c>
      <c r="AP60">
        <v>0.81</v>
      </c>
      <c r="AQ60">
        <v>0.12</v>
      </c>
      <c r="AT60">
        <v>0.78</v>
      </c>
      <c r="AU60">
        <v>0.09</v>
      </c>
      <c r="AV60">
        <v>0.41</v>
      </c>
      <c r="AW60">
        <v>0.04</v>
      </c>
      <c r="BB60">
        <v>0.1</v>
      </c>
      <c r="BC60">
        <v>0.04</v>
      </c>
    </row>
    <row r="61" spans="1:59" x14ac:dyDescent="0.25">
      <c r="A61" s="8" t="s">
        <v>67</v>
      </c>
      <c r="B61" t="s">
        <v>29</v>
      </c>
      <c r="C61" t="s">
        <v>19</v>
      </c>
      <c r="D61">
        <v>10</v>
      </c>
      <c r="K61">
        <v>0.13400000000000001</v>
      </c>
      <c r="L61">
        <v>0.155</v>
      </c>
      <c r="M61">
        <v>101</v>
      </c>
      <c r="N61">
        <v>6</v>
      </c>
      <c r="O61">
        <v>0.158</v>
      </c>
      <c r="P61">
        <v>0.11899999999999999</v>
      </c>
      <c r="Q61">
        <v>0.79900000000000004</v>
      </c>
      <c r="R61">
        <v>8.5999999999999993E-2</v>
      </c>
      <c r="S61">
        <v>1.34</v>
      </c>
      <c r="T61">
        <v>0.155</v>
      </c>
      <c r="U61">
        <v>0.62</v>
      </c>
      <c r="V61">
        <v>0.05</v>
      </c>
      <c r="W61">
        <v>0.56000000000000005</v>
      </c>
      <c r="X61">
        <v>0.03</v>
      </c>
      <c r="Y61">
        <v>53</v>
      </c>
      <c r="AA61">
        <v>47</v>
      </c>
      <c r="AC61">
        <v>0.1</v>
      </c>
      <c r="AD61">
        <v>0.03</v>
      </c>
      <c r="AE61">
        <v>7</v>
      </c>
      <c r="AG61">
        <v>6.2E-2</v>
      </c>
      <c r="AH61">
        <v>3.3000000000000002E-2</v>
      </c>
      <c r="AP61">
        <v>0.77900000000000003</v>
      </c>
      <c r="AQ61">
        <v>5.2999999999999999E-2</v>
      </c>
      <c r="AT61">
        <v>0.75</v>
      </c>
      <c r="AU61">
        <v>0.05</v>
      </c>
      <c r="AV61">
        <v>0.44</v>
      </c>
      <c r="AW61">
        <v>0.04</v>
      </c>
      <c r="AX61">
        <v>64</v>
      </c>
      <c r="AZ61">
        <v>37</v>
      </c>
      <c r="BB61">
        <v>0.09</v>
      </c>
      <c r="BC61">
        <v>0.03</v>
      </c>
      <c r="BD61">
        <v>6</v>
      </c>
    </row>
    <row r="62" spans="1:59" x14ac:dyDescent="0.25">
      <c r="A62" t="s">
        <v>99</v>
      </c>
      <c r="B62" t="s">
        <v>104</v>
      </c>
      <c r="C62" t="s">
        <v>19</v>
      </c>
      <c r="D62">
        <v>2</v>
      </c>
      <c r="E62">
        <v>34.5</v>
      </c>
      <c r="F62">
        <v>0.7</v>
      </c>
      <c r="G62">
        <v>1.82</v>
      </c>
      <c r="H62">
        <v>0.05</v>
      </c>
      <c r="I62">
        <v>71</v>
      </c>
      <c r="J62">
        <v>2.8</v>
      </c>
      <c r="K62">
        <v>1.48</v>
      </c>
      <c r="L62">
        <v>0.03</v>
      </c>
      <c r="O62">
        <v>1.58</v>
      </c>
      <c r="P62">
        <v>0.03</v>
      </c>
      <c r="Q62">
        <v>0.7</v>
      </c>
      <c r="R62">
        <v>0.01</v>
      </c>
      <c r="Y62">
        <v>54</v>
      </c>
      <c r="Z62">
        <v>1.4</v>
      </c>
      <c r="AP62">
        <v>0.88</v>
      </c>
      <c r="AQ62">
        <v>0.03</v>
      </c>
      <c r="AX62">
        <v>68</v>
      </c>
      <c r="AY62">
        <v>0.08</v>
      </c>
    </row>
    <row r="63" spans="1:59" x14ac:dyDescent="0.25">
      <c r="A63" t="s">
        <v>99</v>
      </c>
      <c r="B63" t="s">
        <v>106</v>
      </c>
      <c r="C63" t="s">
        <v>19</v>
      </c>
      <c r="D63">
        <v>2</v>
      </c>
      <c r="E63">
        <v>34.5</v>
      </c>
      <c r="F63">
        <v>0.7</v>
      </c>
      <c r="G63">
        <v>1.82</v>
      </c>
      <c r="H63">
        <v>0.05</v>
      </c>
      <c r="I63">
        <v>71</v>
      </c>
      <c r="J63">
        <v>2.8</v>
      </c>
      <c r="K63">
        <v>1.66</v>
      </c>
      <c r="L63">
        <v>0.03</v>
      </c>
      <c r="O63">
        <v>1.67</v>
      </c>
      <c r="P63">
        <v>7.0000000000000007E-2</v>
      </c>
      <c r="Q63">
        <v>0.76</v>
      </c>
      <c r="R63">
        <v>0.02</v>
      </c>
      <c r="Y63">
        <v>55</v>
      </c>
      <c r="Z63">
        <v>2</v>
      </c>
      <c r="AP63">
        <v>0.91</v>
      </c>
      <c r="AQ63">
        <v>0.06</v>
      </c>
      <c r="AX63">
        <v>67</v>
      </c>
      <c r="AY63">
        <v>1.4</v>
      </c>
    </row>
    <row r="64" spans="1:59" x14ac:dyDescent="0.25">
      <c r="A64" t="s">
        <v>99</v>
      </c>
      <c r="B64" t="s">
        <v>105</v>
      </c>
      <c r="C64" t="s">
        <v>19</v>
      </c>
      <c r="D64">
        <v>2</v>
      </c>
      <c r="E64">
        <v>34.5</v>
      </c>
      <c r="F64">
        <v>0.7</v>
      </c>
      <c r="G64">
        <v>1.82</v>
      </c>
      <c r="H64">
        <v>0.05</v>
      </c>
      <c r="I64">
        <v>71</v>
      </c>
      <c r="J64">
        <v>2.8</v>
      </c>
      <c r="K64">
        <v>1.57</v>
      </c>
      <c r="L64">
        <v>0.03</v>
      </c>
      <c r="O64">
        <v>1.73</v>
      </c>
      <c r="P64">
        <v>0.04</v>
      </c>
      <c r="Q64">
        <v>0.74</v>
      </c>
      <c r="R64">
        <v>0.05</v>
      </c>
      <c r="Y64">
        <v>52</v>
      </c>
      <c r="Z64">
        <v>0.9</v>
      </c>
      <c r="AP64">
        <v>0.99</v>
      </c>
      <c r="AQ64">
        <v>0.02</v>
      </c>
      <c r="AX64">
        <v>67</v>
      </c>
      <c r="AY64">
        <v>1.2</v>
      </c>
    </row>
    <row r="65" spans="1:59" x14ac:dyDescent="0.25">
      <c r="A65" t="s">
        <v>99</v>
      </c>
      <c r="B65" t="s">
        <v>103</v>
      </c>
      <c r="C65" t="s">
        <v>19</v>
      </c>
      <c r="D65">
        <v>2</v>
      </c>
      <c r="E65">
        <v>34.5</v>
      </c>
      <c r="F65">
        <v>0.7</v>
      </c>
      <c r="G65">
        <v>1.82</v>
      </c>
      <c r="H65">
        <v>0.05</v>
      </c>
      <c r="I65">
        <v>71</v>
      </c>
      <c r="J65">
        <v>2.8</v>
      </c>
      <c r="K65">
        <v>1.51</v>
      </c>
      <c r="L65">
        <v>0.05</v>
      </c>
      <c r="O65">
        <v>1.75</v>
      </c>
      <c r="P65">
        <v>0.03</v>
      </c>
      <c r="Q65">
        <v>0.76</v>
      </c>
      <c r="R65">
        <v>7.0000000000000007E-2</v>
      </c>
      <c r="Y65">
        <v>54</v>
      </c>
      <c r="Z65">
        <v>1</v>
      </c>
      <c r="AP65">
        <v>0.99</v>
      </c>
      <c r="AQ65">
        <v>0.06</v>
      </c>
      <c r="AX65">
        <v>67</v>
      </c>
      <c r="AY65">
        <v>1.4</v>
      </c>
    </row>
    <row r="66" spans="1:59" x14ac:dyDescent="0.25">
      <c r="A66" t="s">
        <v>118</v>
      </c>
      <c r="B66" t="s">
        <v>121</v>
      </c>
      <c r="D66">
        <v>16</v>
      </c>
      <c r="E66">
        <v>40</v>
      </c>
      <c r="J66">
        <v>1.25</v>
      </c>
      <c r="K66">
        <v>0.29699999999999999</v>
      </c>
    </row>
    <row r="67" spans="1:59" x14ac:dyDescent="0.25">
      <c r="A67" t="s">
        <v>118</v>
      </c>
      <c r="B67" t="s">
        <v>122</v>
      </c>
      <c r="D67">
        <v>8</v>
      </c>
      <c r="E67">
        <v>38</v>
      </c>
      <c r="J67">
        <v>1.45</v>
      </c>
      <c r="K67">
        <v>0.35899999999999999</v>
      </c>
    </row>
    <row r="68" spans="1:59" x14ac:dyDescent="0.25">
      <c r="A68" s="5" t="s">
        <v>147</v>
      </c>
      <c r="B68" t="s">
        <v>29</v>
      </c>
      <c r="C68" t="s">
        <v>19</v>
      </c>
      <c r="D68">
        <v>11</v>
      </c>
      <c r="E68">
        <v>35.700000000000003</v>
      </c>
      <c r="G68">
        <v>1.85</v>
      </c>
      <c r="I68">
        <v>93</v>
      </c>
      <c r="K68">
        <v>1.25</v>
      </c>
      <c r="L68">
        <v>0.23</v>
      </c>
      <c r="M68">
        <v>1.65</v>
      </c>
      <c r="N68">
        <v>0.17</v>
      </c>
      <c r="O68">
        <v>1.5</v>
      </c>
      <c r="P68">
        <v>0.16</v>
      </c>
      <c r="Y68">
        <v>57.7</v>
      </c>
      <c r="Z68">
        <v>3.5</v>
      </c>
      <c r="AA68">
        <v>42.3</v>
      </c>
      <c r="AB68">
        <v>3.5</v>
      </c>
      <c r="AE68">
        <v>10.3</v>
      </c>
      <c r="AF68">
        <v>3.98</v>
      </c>
      <c r="AX68">
        <v>61.5</v>
      </c>
      <c r="AY68">
        <v>3.08</v>
      </c>
      <c r="AZ68">
        <v>28.45</v>
      </c>
      <c r="BA68">
        <v>3.08</v>
      </c>
      <c r="BD68">
        <v>9.6</v>
      </c>
      <c r="BE68">
        <v>1.91</v>
      </c>
    </row>
    <row r="72" spans="1:59" ht="15" customHeight="1" x14ac:dyDescent="0.25">
      <c r="B72" s="9" t="s">
        <v>17</v>
      </c>
      <c r="D72">
        <f>AVERAGE(D57:D71)</f>
        <v>7.25</v>
      </c>
      <c r="E72">
        <f t="shared" ref="E72:AH72" si="10">AVERAGE(E57:E71)</f>
        <v>37.609090909090909</v>
      </c>
      <c r="F72">
        <f t="shared" si="10"/>
        <v>0.7</v>
      </c>
      <c r="G72">
        <f t="shared" si="10"/>
        <v>1.8011111111111111</v>
      </c>
      <c r="H72">
        <f t="shared" si="10"/>
        <v>0.05</v>
      </c>
      <c r="I72">
        <f t="shared" si="10"/>
        <v>77.222222222222229</v>
      </c>
      <c r="J72">
        <f t="shared" si="10"/>
        <v>2.3166666666666664</v>
      </c>
      <c r="K72">
        <f t="shared" si="10"/>
        <v>1.1533333333333335</v>
      </c>
      <c r="L72">
        <f t="shared" si="10"/>
        <v>0.13650000000000001</v>
      </c>
      <c r="M72">
        <f t="shared" si="10"/>
        <v>94.108333333333334</v>
      </c>
      <c r="N72">
        <f t="shared" si="10"/>
        <v>8.3616666666666664</v>
      </c>
      <c r="O72">
        <f t="shared" si="10"/>
        <v>1.4818</v>
      </c>
      <c r="P72">
        <f t="shared" si="10"/>
        <v>0.12090000000000001</v>
      </c>
      <c r="Q72">
        <f t="shared" si="10"/>
        <v>0.7821111111111112</v>
      </c>
      <c r="R72">
        <f t="shared" si="10"/>
        <v>7.1777777777777788E-2</v>
      </c>
      <c r="S72">
        <f t="shared" si="10"/>
        <v>1.284</v>
      </c>
      <c r="T72">
        <f t="shared" si="10"/>
        <v>0.10500000000000001</v>
      </c>
      <c r="U72">
        <f t="shared" si="10"/>
        <v>0.63800000000000001</v>
      </c>
      <c r="V72">
        <f t="shared" si="10"/>
        <v>6.4000000000000001E-2</v>
      </c>
      <c r="W72">
        <f t="shared" si="10"/>
        <v>0.54</v>
      </c>
      <c r="X72">
        <f t="shared" si="10"/>
        <v>0.04</v>
      </c>
      <c r="Y72">
        <f t="shared" si="10"/>
        <v>54.087499999999999</v>
      </c>
      <c r="Z72">
        <f t="shared" si="10"/>
        <v>1.7600000000000002</v>
      </c>
      <c r="AA72">
        <f t="shared" si="10"/>
        <v>45.575000000000003</v>
      </c>
      <c r="AB72">
        <f t="shared" si="10"/>
        <v>3.5</v>
      </c>
      <c r="AC72">
        <f t="shared" si="10"/>
        <v>0.13666666666666669</v>
      </c>
      <c r="AD72">
        <f t="shared" si="10"/>
        <v>0.04</v>
      </c>
      <c r="AE72">
        <f t="shared" si="10"/>
        <v>8.65</v>
      </c>
      <c r="AF72">
        <f t="shared" si="10"/>
        <v>3.98</v>
      </c>
      <c r="AG72">
        <f t="shared" si="10"/>
        <v>0.14233333333333334</v>
      </c>
      <c r="AH72">
        <f t="shared" si="10"/>
        <v>4.3333333333333335E-2</v>
      </c>
      <c r="AJ72" t="e">
        <f t="shared" ref="AJ72:BG72" si="11">AVERAGE(AJ57:AJ71)</f>
        <v>#DIV/0!</v>
      </c>
      <c r="AK72" t="e">
        <f t="shared" si="11"/>
        <v>#DIV/0!</v>
      </c>
      <c r="AL72" t="e">
        <f t="shared" si="11"/>
        <v>#DIV/0!</v>
      </c>
      <c r="AM72" t="e">
        <f t="shared" si="11"/>
        <v>#DIV/0!</v>
      </c>
      <c r="AN72" t="e">
        <f t="shared" si="11"/>
        <v>#DIV/0!</v>
      </c>
      <c r="AO72" t="e">
        <f t="shared" si="11"/>
        <v>#DIV/0!</v>
      </c>
      <c r="AP72">
        <f t="shared" si="11"/>
        <v>0.8570000000000001</v>
      </c>
      <c r="AQ72">
        <f t="shared" si="11"/>
        <v>6.1857142857142867E-2</v>
      </c>
      <c r="AR72" t="e">
        <f t="shared" si="11"/>
        <v>#DIV/0!</v>
      </c>
      <c r="AS72" t="e">
        <f t="shared" si="11"/>
        <v>#DIV/0!</v>
      </c>
      <c r="AT72">
        <f t="shared" si="11"/>
        <v>0.77400000000000002</v>
      </c>
      <c r="AU72">
        <f t="shared" si="11"/>
        <v>7.7999999999999986E-2</v>
      </c>
      <c r="AV72">
        <f t="shared" si="11"/>
        <v>0.41399999999999998</v>
      </c>
      <c r="AW72">
        <f t="shared" si="11"/>
        <v>3.8000000000000006E-2</v>
      </c>
      <c r="AX72">
        <f t="shared" si="11"/>
        <v>65.3125</v>
      </c>
      <c r="AY72">
        <f t="shared" si="11"/>
        <v>1.4319999999999999</v>
      </c>
      <c r="AZ72">
        <f t="shared" si="11"/>
        <v>34.362499999999997</v>
      </c>
      <c r="BA72">
        <f t="shared" si="11"/>
        <v>3.08</v>
      </c>
      <c r="BB72">
        <f t="shared" si="11"/>
        <v>0.12</v>
      </c>
      <c r="BC72">
        <f t="shared" si="11"/>
        <v>3.6666666666666667E-2</v>
      </c>
      <c r="BD72">
        <f t="shared" si="11"/>
        <v>7.8</v>
      </c>
      <c r="BE72">
        <f t="shared" si="11"/>
        <v>1.91</v>
      </c>
      <c r="BF72" t="e">
        <f t="shared" si="11"/>
        <v>#DIV/0!</v>
      </c>
      <c r="BG72" t="e">
        <f t="shared" si="11"/>
        <v>#DIV/0!</v>
      </c>
    </row>
    <row r="73" spans="1:59" ht="15" customHeight="1" x14ac:dyDescent="0.25">
      <c r="B73" s="9" t="s">
        <v>18</v>
      </c>
      <c r="D73">
        <f>STDEV(D57:D71)</f>
        <v>4.5151260930746595</v>
      </c>
      <c r="E73">
        <f t="shared" ref="E73:AH73" si="12">STDEV(E57:E71)</f>
        <v>2.8741797248796201</v>
      </c>
      <c r="F73">
        <f t="shared" si="12"/>
        <v>0</v>
      </c>
      <c r="G73">
        <f t="shared" si="12"/>
        <v>3.1001792062897153E-2</v>
      </c>
      <c r="H73">
        <f t="shared" si="12"/>
        <v>0</v>
      </c>
      <c r="I73">
        <f t="shared" si="12"/>
        <v>7.2934521623470214</v>
      </c>
      <c r="J73">
        <f t="shared" si="12"/>
        <v>0.7514430561703711</v>
      </c>
      <c r="K73">
        <f t="shared" si="12"/>
        <v>0.56909918185486641</v>
      </c>
      <c r="L73">
        <f t="shared" si="12"/>
        <v>9.213667384199771E-2</v>
      </c>
      <c r="M73">
        <f t="shared" si="12"/>
        <v>53.694416997176411</v>
      </c>
      <c r="N73">
        <f t="shared" si="12"/>
        <v>6.877849712422238</v>
      </c>
      <c r="O73">
        <f t="shared" si="12"/>
        <v>0.48074613305199299</v>
      </c>
      <c r="P73">
        <f t="shared" si="12"/>
        <v>7.4006681380054368E-2</v>
      </c>
      <c r="Q73">
        <f t="shared" si="12"/>
        <v>6.0951711305845313E-2</v>
      </c>
      <c r="R73">
        <f t="shared" si="12"/>
        <v>3.9413759582719879E-2</v>
      </c>
      <c r="S73">
        <f t="shared" si="12"/>
        <v>0.19320973060381783</v>
      </c>
      <c r="T73">
        <f t="shared" si="12"/>
        <v>3.3166247903554026E-2</v>
      </c>
      <c r="U73">
        <f t="shared" si="12"/>
        <v>9.4973680564670857E-2</v>
      </c>
      <c r="V73">
        <f t="shared" si="12"/>
        <v>1.1401754250991337E-2</v>
      </c>
      <c r="W73">
        <f t="shared" si="12"/>
        <v>5.1478150704935E-2</v>
      </c>
      <c r="X73">
        <f t="shared" si="12"/>
        <v>1.2247448713915872E-2</v>
      </c>
      <c r="Y73">
        <f t="shared" si="12"/>
        <v>1.8757379500193678</v>
      </c>
      <c r="Z73">
        <f t="shared" si="12"/>
        <v>1.0644247272588132</v>
      </c>
      <c r="AA73">
        <f t="shared" si="12"/>
        <v>2.5144581921360327</v>
      </c>
      <c r="AB73" t="e">
        <f t="shared" si="12"/>
        <v>#DIV/0!</v>
      </c>
      <c r="AC73">
        <f t="shared" si="12"/>
        <v>5.507570547286101E-2</v>
      </c>
      <c r="AD73">
        <f t="shared" si="12"/>
        <v>1.732050807568877E-2</v>
      </c>
      <c r="AE73">
        <f t="shared" si="12"/>
        <v>2.3334523779156116</v>
      </c>
      <c r="AF73" t="e">
        <f t="shared" si="12"/>
        <v>#DIV/0!</v>
      </c>
      <c r="AG73">
        <f t="shared" si="12"/>
        <v>6.9586876157313848E-2</v>
      </c>
      <c r="AH73">
        <f t="shared" si="12"/>
        <v>1.0016652800877771E-2</v>
      </c>
      <c r="AJ73" t="e">
        <f t="shared" ref="AJ73:BG73" si="13">STDEV(AJ57:AJ71)</f>
        <v>#DIV/0!</v>
      </c>
      <c r="AK73" t="e">
        <f t="shared" si="13"/>
        <v>#DIV/0!</v>
      </c>
      <c r="AL73" t="e">
        <f t="shared" si="13"/>
        <v>#DIV/0!</v>
      </c>
      <c r="AM73" t="e">
        <f t="shared" si="13"/>
        <v>#DIV/0!</v>
      </c>
      <c r="AN73" t="e">
        <f t="shared" si="13"/>
        <v>#DIV/0!</v>
      </c>
      <c r="AO73" t="e">
        <f t="shared" si="13"/>
        <v>#DIV/0!</v>
      </c>
      <c r="AP73">
        <f t="shared" si="13"/>
        <v>0.12523178510266458</v>
      </c>
      <c r="AQ73">
        <f t="shared" si="13"/>
        <v>3.421709402929364E-2</v>
      </c>
      <c r="AR73" t="e">
        <f t="shared" si="13"/>
        <v>#DIV/0!</v>
      </c>
      <c r="AS73" t="e">
        <f t="shared" si="13"/>
        <v>#DIV/0!</v>
      </c>
      <c r="AT73">
        <f t="shared" si="13"/>
        <v>0.107610408418517</v>
      </c>
      <c r="AU73">
        <f t="shared" si="13"/>
        <v>2.7748873851023259E-2</v>
      </c>
      <c r="AV73">
        <f t="shared" si="13"/>
        <v>2.0736441353327716E-2</v>
      </c>
      <c r="AW73">
        <f t="shared" si="13"/>
        <v>4.4721359549995798E-3</v>
      </c>
      <c r="AX73">
        <f t="shared" si="13"/>
        <v>2.4919513294949058</v>
      </c>
      <c r="AY73">
        <f t="shared" si="13"/>
        <v>1.0723432286353096</v>
      </c>
      <c r="AZ73">
        <f t="shared" si="13"/>
        <v>4.2925080081463047</v>
      </c>
      <c r="BA73" t="e">
        <f t="shared" si="13"/>
        <v>#DIV/0!</v>
      </c>
      <c r="BB73">
        <f t="shared" si="13"/>
        <v>4.3588989435406761E-2</v>
      </c>
      <c r="BC73">
        <f t="shared" si="13"/>
        <v>5.7735026918962588E-3</v>
      </c>
      <c r="BD73">
        <f t="shared" si="13"/>
        <v>2.5455844122715718</v>
      </c>
      <c r="BE73" t="e">
        <f t="shared" si="13"/>
        <v>#DIV/0!</v>
      </c>
      <c r="BF73" t="e">
        <f t="shared" si="13"/>
        <v>#DIV/0!</v>
      </c>
      <c r="BG73" t="e">
        <f t="shared" si="13"/>
        <v>#DIV/0!</v>
      </c>
    </row>
    <row r="74" spans="1:59" ht="15" customHeight="1" x14ac:dyDescent="0.25">
      <c r="B74" s="9" t="s">
        <v>54</v>
      </c>
      <c r="D74">
        <f>MAX(D57:D71)</f>
        <v>16</v>
      </c>
      <c r="E74">
        <f t="shared" ref="E74:AH74" si="14">MAX(E57:E71)</f>
        <v>41</v>
      </c>
      <c r="F74">
        <f t="shared" si="14"/>
        <v>0.7</v>
      </c>
      <c r="G74">
        <f t="shared" si="14"/>
        <v>1.85</v>
      </c>
      <c r="H74">
        <f t="shared" si="14"/>
        <v>0.05</v>
      </c>
      <c r="I74">
        <f t="shared" si="14"/>
        <v>93</v>
      </c>
      <c r="J74">
        <f t="shared" si="14"/>
        <v>2.8</v>
      </c>
      <c r="K74">
        <f t="shared" si="14"/>
        <v>1.69</v>
      </c>
      <c r="L74">
        <f t="shared" si="14"/>
        <v>0.25</v>
      </c>
      <c r="M74">
        <f t="shared" si="14"/>
        <v>169</v>
      </c>
      <c r="N74">
        <f t="shared" si="14"/>
        <v>21</v>
      </c>
      <c r="O74">
        <f t="shared" si="14"/>
        <v>1.75</v>
      </c>
      <c r="P74">
        <f t="shared" si="14"/>
        <v>0.22</v>
      </c>
      <c r="Q74">
        <f t="shared" si="14"/>
        <v>0.87</v>
      </c>
      <c r="R74">
        <f t="shared" si="14"/>
        <v>0.13</v>
      </c>
      <c r="S74">
        <f t="shared" si="14"/>
        <v>1.51</v>
      </c>
      <c r="T74">
        <f t="shared" si="14"/>
        <v>0.155</v>
      </c>
      <c r="U74">
        <f t="shared" si="14"/>
        <v>0.8</v>
      </c>
      <c r="V74">
        <f t="shared" si="14"/>
        <v>0.08</v>
      </c>
      <c r="W74">
        <f t="shared" si="14"/>
        <v>0.57999999999999996</v>
      </c>
      <c r="X74">
        <f t="shared" si="14"/>
        <v>0.06</v>
      </c>
      <c r="Y74">
        <f t="shared" si="14"/>
        <v>57.7</v>
      </c>
      <c r="Z74">
        <f t="shared" si="14"/>
        <v>3.5</v>
      </c>
      <c r="AA74">
        <f t="shared" si="14"/>
        <v>48</v>
      </c>
      <c r="AB74">
        <f t="shared" si="14"/>
        <v>3.5</v>
      </c>
      <c r="AC74">
        <f t="shared" si="14"/>
        <v>0.2</v>
      </c>
      <c r="AD74">
        <f t="shared" si="14"/>
        <v>0.06</v>
      </c>
      <c r="AE74">
        <f t="shared" si="14"/>
        <v>10.3</v>
      </c>
      <c r="AF74">
        <f t="shared" si="14"/>
        <v>3.98</v>
      </c>
      <c r="AG74">
        <f t="shared" si="14"/>
        <v>0.184</v>
      </c>
      <c r="AH74">
        <f t="shared" si="14"/>
        <v>5.2999999999999999E-2</v>
      </c>
      <c r="AJ74">
        <f t="shared" ref="AJ74:BG74" si="15">MAX(AJ57:AJ71)</f>
        <v>0</v>
      </c>
      <c r="AK74">
        <f t="shared" si="15"/>
        <v>0</v>
      </c>
      <c r="AL74">
        <f t="shared" si="15"/>
        <v>0</v>
      </c>
      <c r="AM74">
        <f t="shared" si="15"/>
        <v>0</v>
      </c>
      <c r="AN74">
        <f t="shared" si="15"/>
        <v>0</v>
      </c>
      <c r="AO74">
        <f t="shared" si="15"/>
        <v>0</v>
      </c>
      <c r="AP74">
        <f t="shared" si="15"/>
        <v>0.99</v>
      </c>
      <c r="AQ74">
        <f t="shared" si="15"/>
        <v>0.12</v>
      </c>
      <c r="AR74">
        <f t="shared" si="15"/>
        <v>0</v>
      </c>
      <c r="AS74">
        <f t="shared" si="15"/>
        <v>0</v>
      </c>
      <c r="AT74">
        <f t="shared" si="15"/>
        <v>0.94</v>
      </c>
      <c r="AU74">
        <f t="shared" si="15"/>
        <v>0.12</v>
      </c>
      <c r="AV74">
        <f t="shared" si="15"/>
        <v>0.44</v>
      </c>
      <c r="AW74">
        <f t="shared" si="15"/>
        <v>0.04</v>
      </c>
      <c r="AX74">
        <f t="shared" si="15"/>
        <v>68</v>
      </c>
      <c r="AY74">
        <f t="shared" si="15"/>
        <v>3.08</v>
      </c>
      <c r="AZ74">
        <f t="shared" si="15"/>
        <v>38</v>
      </c>
      <c r="BA74">
        <f t="shared" si="15"/>
        <v>3.08</v>
      </c>
      <c r="BB74">
        <f t="shared" si="15"/>
        <v>0.17</v>
      </c>
      <c r="BC74">
        <f t="shared" si="15"/>
        <v>0.04</v>
      </c>
      <c r="BD74">
        <f t="shared" si="15"/>
        <v>9.6</v>
      </c>
      <c r="BE74">
        <f t="shared" si="15"/>
        <v>1.91</v>
      </c>
      <c r="BF74">
        <f t="shared" si="15"/>
        <v>0</v>
      </c>
      <c r="BG74">
        <f t="shared" si="15"/>
        <v>0</v>
      </c>
    </row>
    <row r="75" spans="1:59" x14ac:dyDescent="0.25">
      <c r="B75" s="9" t="s">
        <v>55</v>
      </c>
      <c r="D75">
        <f>MIN(D57:D71)</f>
        <v>2</v>
      </c>
      <c r="E75">
        <f t="shared" ref="E75:AH75" si="16">MIN(E57:E71)</f>
        <v>34.5</v>
      </c>
      <c r="F75">
        <f t="shared" si="16"/>
        <v>0.7</v>
      </c>
      <c r="G75">
        <f t="shared" si="16"/>
        <v>1.77</v>
      </c>
      <c r="H75">
        <f t="shared" si="16"/>
        <v>0.05</v>
      </c>
      <c r="I75">
        <f t="shared" si="16"/>
        <v>71</v>
      </c>
      <c r="J75">
        <f t="shared" si="16"/>
        <v>1.25</v>
      </c>
      <c r="K75">
        <f t="shared" si="16"/>
        <v>0.13400000000000001</v>
      </c>
      <c r="L75">
        <f t="shared" si="16"/>
        <v>0.03</v>
      </c>
      <c r="M75">
        <f t="shared" si="16"/>
        <v>1.65</v>
      </c>
      <c r="N75">
        <f t="shared" si="16"/>
        <v>0.17</v>
      </c>
      <c r="O75">
        <f t="shared" si="16"/>
        <v>0.158</v>
      </c>
      <c r="P75">
        <f t="shared" si="16"/>
        <v>0.03</v>
      </c>
      <c r="Q75">
        <f t="shared" si="16"/>
        <v>0.7</v>
      </c>
      <c r="R75">
        <f t="shared" si="16"/>
        <v>0.01</v>
      </c>
      <c r="S75">
        <f t="shared" si="16"/>
        <v>1.01</v>
      </c>
      <c r="T75">
        <f t="shared" si="16"/>
        <v>7.0000000000000007E-2</v>
      </c>
      <c r="U75">
        <f t="shared" si="16"/>
        <v>0.55000000000000004</v>
      </c>
      <c r="V75">
        <f t="shared" si="16"/>
        <v>0.05</v>
      </c>
      <c r="W75">
        <f t="shared" si="16"/>
        <v>0.45</v>
      </c>
      <c r="X75">
        <f t="shared" si="16"/>
        <v>0.03</v>
      </c>
      <c r="Y75">
        <f t="shared" si="16"/>
        <v>52</v>
      </c>
      <c r="Z75">
        <f t="shared" si="16"/>
        <v>0.9</v>
      </c>
      <c r="AA75">
        <f t="shared" si="16"/>
        <v>42.3</v>
      </c>
      <c r="AB75">
        <f t="shared" si="16"/>
        <v>3.5</v>
      </c>
      <c r="AC75">
        <f t="shared" si="16"/>
        <v>0.1</v>
      </c>
      <c r="AD75">
        <f t="shared" si="16"/>
        <v>0.03</v>
      </c>
      <c r="AE75">
        <f t="shared" si="16"/>
        <v>7</v>
      </c>
      <c r="AF75">
        <f t="shared" si="16"/>
        <v>3.98</v>
      </c>
      <c r="AG75">
        <f t="shared" si="16"/>
        <v>6.2E-2</v>
      </c>
      <c r="AH75">
        <f t="shared" si="16"/>
        <v>3.3000000000000002E-2</v>
      </c>
      <c r="AJ75">
        <f t="shared" ref="AJ75:BG75" si="17">MIN(AJ57:AJ71)</f>
        <v>0</v>
      </c>
      <c r="AK75">
        <f t="shared" si="17"/>
        <v>0</v>
      </c>
      <c r="AL75">
        <f t="shared" si="17"/>
        <v>0</v>
      </c>
      <c r="AM75">
        <f t="shared" si="17"/>
        <v>0</v>
      </c>
      <c r="AN75">
        <f t="shared" si="17"/>
        <v>0</v>
      </c>
      <c r="AO75">
        <f t="shared" si="17"/>
        <v>0</v>
      </c>
      <c r="AP75">
        <f t="shared" si="17"/>
        <v>0.64</v>
      </c>
      <c r="AQ75">
        <f t="shared" si="17"/>
        <v>0.02</v>
      </c>
      <c r="AR75">
        <f t="shared" si="17"/>
        <v>0</v>
      </c>
      <c r="AS75">
        <f t="shared" si="17"/>
        <v>0</v>
      </c>
      <c r="AT75">
        <f t="shared" si="17"/>
        <v>0.64</v>
      </c>
      <c r="AU75">
        <f t="shared" si="17"/>
        <v>0.05</v>
      </c>
      <c r="AV75">
        <f t="shared" si="17"/>
        <v>0.39</v>
      </c>
      <c r="AW75">
        <f t="shared" si="17"/>
        <v>0.03</v>
      </c>
      <c r="AX75">
        <f t="shared" si="17"/>
        <v>61.5</v>
      </c>
      <c r="AY75">
        <f t="shared" si="17"/>
        <v>0.08</v>
      </c>
      <c r="AZ75">
        <f t="shared" si="17"/>
        <v>28.45</v>
      </c>
      <c r="BA75">
        <f t="shared" si="17"/>
        <v>3.08</v>
      </c>
      <c r="BB75">
        <f t="shared" si="17"/>
        <v>0.09</v>
      </c>
      <c r="BC75">
        <f t="shared" si="17"/>
        <v>0.03</v>
      </c>
      <c r="BD75">
        <f t="shared" si="17"/>
        <v>6</v>
      </c>
      <c r="BE75">
        <f t="shared" si="17"/>
        <v>1.91</v>
      </c>
      <c r="BF75">
        <f t="shared" si="17"/>
        <v>0</v>
      </c>
      <c r="BG75">
        <f t="shared" si="17"/>
        <v>0</v>
      </c>
    </row>
    <row r="76" spans="1:59" x14ac:dyDescent="0.25">
      <c r="B76" s="9" t="s">
        <v>56</v>
      </c>
      <c r="D76">
        <f>COUNT(D57:D71)</f>
        <v>12</v>
      </c>
      <c r="E76">
        <f t="shared" ref="E76:AH76" si="18">COUNT(E57:E71)</f>
        <v>11</v>
      </c>
      <c r="F76">
        <f t="shared" si="18"/>
        <v>4</v>
      </c>
      <c r="G76">
        <f t="shared" si="18"/>
        <v>9</v>
      </c>
      <c r="H76">
        <f t="shared" si="18"/>
        <v>4</v>
      </c>
      <c r="I76">
        <f t="shared" si="18"/>
        <v>9</v>
      </c>
      <c r="J76">
        <f t="shared" si="18"/>
        <v>6</v>
      </c>
      <c r="K76">
        <f t="shared" si="18"/>
        <v>12</v>
      </c>
      <c r="L76">
        <f t="shared" si="18"/>
        <v>10</v>
      </c>
      <c r="M76">
        <f t="shared" si="18"/>
        <v>6</v>
      </c>
      <c r="N76">
        <f t="shared" si="18"/>
        <v>6</v>
      </c>
      <c r="O76">
        <f t="shared" si="18"/>
        <v>10</v>
      </c>
      <c r="P76">
        <f t="shared" si="18"/>
        <v>10</v>
      </c>
      <c r="Q76">
        <f t="shared" si="18"/>
        <v>9</v>
      </c>
      <c r="R76">
        <f t="shared" si="18"/>
        <v>9</v>
      </c>
      <c r="S76">
        <f t="shared" si="18"/>
        <v>5</v>
      </c>
      <c r="T76">
        <f t="shared" si="18"/>
        <v>5</v>
      </c>
      <c r="U76">
        <f t="shared" si="18"/>
        <v>5</v>
      </c>
      <c r="V76">
        <f t="shared" si="18"/>
        <v>5</v>
      </c>
      <c r="W76">
        <f t="shared" si="18"/>
        <v>5</v>
      </c>
      <c r="X76">
        <f t="shared" si="18"/>
        <v>5</v>
      </c>
      <c r="Y76">
        <f t="shared" si="18"/>
        <v>8</v>
      </c>
      <c r="Z76">
        <f t="shared" si="18"/>
        <v>5</v>
      </c>
      <c r="AA76">
        <f t="shared" si="18"/>
        <v>4</v>
      </c>
      <c r="AB76">
        <f t="shared" si="18"/>
        <v>1</v>
      </c>
      <c r="AC76">
        <f t="shared" si="18"/>
        <v>3</v>
      </c>
      <c r="AD76">
        <f t="shared" si="18"/>
        <v>3</v>
      </c>
      <c r="AE76">
        <f t="shared" si="18"/>
        <v>2</v>
      </c>
      <c r="AF76">
        <f t="shared" si="18"/>
        <v>1</v>
      </c>
      <c r="AG76">
        <f t="shared" si="18"/>
        <v>3</v>
      </c>
      <c r="AH76">
        <f t="shared" si="18"/>
        <v>3</v>
      </c>
      <c r="AJ76">
        <f t="shared" ref="AJ76:BG76" si="19">COUNT(AJ57:AJ71)</f>
        <v>0</v>
      </c>
      <c r="AK76">
        <f t="shared" si="19"/>
        <v>0</v>
      </c>
      <c r="AL76">
        <f t="shared" si="19"/>
        <v>0</v>
      </c>
      <c r="AM76">
        <f t="shared" si="19"/>
        <v>0</v>
      </c>
      <c r="AN76">
        <f t="shared" si="19"/>
        <v>0</v>
      </c>
      <c r="AO76">
        <f t="shared" si="19"/>
        <v>0</v>
      </c>
      <c r="AP76">
        <f t="shared" si="19"/>
        <v>7</v>
      </c>
      <c r="AQ76">
        <f t="shared" si="19"/>
        <v>7</v>
      </c>
      <c r="AR76">
        <f t="shared" si="19"/>
        <v>0</v>
      </c>
      <c r="AS76">
        <f t="shared" si="19"/>
        <v>0</v>
      </c>
      <c r="AT76">
        <f t="shared" si="19"/>
        <v>5</v>
      </c>
      <c r="AU76">
        <f t="shared" si="19"/>
        <v>5</v>
      </c>
      <c r="AV76">
        <f t="shared" si="19"/>
        <v>5</v>
      </c>
      <c r="AW76">
        <f t="shared" si="19"/>
        <v>5</v>
      </c>
      <c r="AX76">
        <f t="shared" si="19"/>
        <v>8</v>
      </c>
      <c r="AY76">
        <f t="shared" si="19"/>
        <v>5</v>
      </c>
      <c r="AZ76">
        <f t="shared" si="19"/>
        <v>4</v>
      </c>
      <c r="BA76">
        <f t="shared" si="19"/>
        <v>1</v>
      </c>
      <c r="BB76">
        <f t="shared" si="19"/>
        <v>3</v>
      </c>
      <c r="BC76">
        <f t="shared" si="19"/>
        <v>3</v>
      </c>
      <c r="BD76">
        <f t="shared" si="19"/>
        <v>2</v>
      </c>
      <c r="BE76">
        <f t="shared" si="19"/>
        <v>1</v>
      </c>
      <c r="BF76">
        <f t="shared" si="19"/>
        <v>0</v>
      </c>
      <c r="BG76">
        <f t="shared" si="19"/>
        <v>0</v>
      </c>
    </row>
    <row r="79" spans="1:59" x14ac:dyDescent="0.25">
      <c r="A79" s="10" t="s">
        <v>173</v>
      </c>
    </row>
    <row r="80" spans="1:59" x14ac:dyDescent="0.25">
      <c r="A80" s="6" t="s">
        <v>14</v>
      </c>
      <c r="B80" s="3"/>
      <c r="AJ80" s="3" t="s">
        <v>15</v>
      </c>
      <c r="AK80" s="3"/>
    </row>
    <row r="81" spans="1:59" s="1" customFormat="1" ht="45" x14ac:dyDescent="0.25">
      <c r="A81" s="6" t="s">
        <v>10</v>
      </c>
      <c r="B81" s="2" t="s">
        <v>27</v>
      </c>
      <c r="C81" s="2" t="s">
        <v>11</v>
      </c>
      <c r="D81" s="4" t="s">
        <v>25</v>
      </c>
      <c r="E81" s="2" t="s">
        <v>16</v>
      </c>
      <c r="G81" s="2" t="s">
        <v>13</v>
      </c>
      <c r="H81" s="2"/>
      <c r="I81" s="2" t="s">
        <v>12</v>
      </c>
      <c r="J81" s="2"/>
      <c r="K81" s="2" t="s">
        <v>1</v>
      </c>
      <c r="L81" s="2"/>
      <c r="M81" s="2" t="s">
        <v>2</v>
      </c>
      <c r="N81" s="2"/>
      <c r="O81" s="2" t="s">
        <v>0</v>
      </c>
      <c r="P81" s="2"/>
      <c r="Q81" s="2" t="s">
        <v>3</v>
      </c>
      <c r="R81" s="2"/>
      <c r="S81" s="2" t="s">
        <v>20</v>
      </c>
      <c r="T81" s="2"/>
      <c r="U81" s="2" t="s">
        <v>4</v>
      </c>
      <c r="V81" s="2"/>
      <c r="W81" s="2" t="s">
        <v>5</v>
      </c>
      <c r="X81" s="2"/>
      <c r="Y81" s="2" t="s">
        <v>6</v>
      </c>
      <c r="Z81" s="2"/>
      <c r="AA81" s="2" t="s">
        <v>7</v>
      </c>
      <c r="AB81" s="2"/>
      <c r="AC81" s="2" t="s">
        <v>8</v>
      </c>
      <c r="AD81" s="2"/>
      <c r="AE81" s="2" t="s">
        <v>21</v>
      </c>
      <c r="AF81" s="2"/>
      <c r="AG81" s="2" t="s">
        <v>9</v>
      </c>
      <c r="AJ81" s="2" t="s">
        <v>1</v>
      </c>
      <c r="AK81" s="2"/>
      <c r="AL81" s="2" t="s">
        <v>2</v>
      </c>
      <c r="AM81" s="2"/>
      <c r="AN81" s="2" t="s">
        <v>0</v>
      </c>
      <c r="AO81" s="2"/>
      <c r="AP81" s="2" t="s">
        <v>3</v>
      </c>
      <c r="AQ81" s="2"/>
      <c r="AR81" s="2" t="s">
        <v>20</v>
      </c>
      <c r="AS81" s="2"/>
      <c r="AT81" s="2" t="s">
        <v>4</v>
      </c>
      <c r="AU81" s="2"/>
      <c r="AV81" s="2" t="s">
        <v>5</v>
      </c>
      <c r="AW81" s="2"/>
      <c r="AX81" s="2" t="s">
        <v>6</v>
      </c>
      <c r="AY81" s="2"/>
      <c r="AZ81" s="2" t="s">
        <v>7</v>
      </c>
      <c r="BA81" s="2"/>
      <c r="BB81" s="2" t="s">
        <v>8</v>
      </c>
      <c r="BC81" s="2"/>
      <c r="BD81" s="2" t="s">
        <v>21</v>
      </c>
      <c r="BE81" s="2"/>
      <c r="BF81" s="2" t="s">
        <v>9</v>
      </c>
    </row>
    <row r="82" spans="1:59" x14ac:dyDescent="0.25">
      <c r="E82" s="3" t="s">
        <v>17</v>
      </c>
      <c r="F82" s="3" t="s">
        <v>18</v>
      </c>
      <c r="G82" s="3" t="s">
        <v>17</v>
      </c>
      <c r="H82" s="3" t="s">
        <v>18</v>
      </c>
      <c r="I82" s="3" t="s">
        <v>17</v>
      </c>
      <c r="J82" s="3" t="s">
        <v>18</v>
      </c>
      <c r="K82" s="3" t="s">
        <v>17</v>
      </c>
      <c r="L82" s="3" t="s">
        <v>18</v>
      </c>
      <c r="M82" s="3" t="s">
        <v>17</v>
      </c>
      <c r="N82" s="3" t="s">
        <v>18</v>
      </c>
      <c r="O82" s="3" t="s">
        <v>17</v>
      </c>
      <c r="P82" s="3" t="s">
        <v>18</v>
      </c>
      <c r="Q82" s="3" t="s">
        <v>17</v>
      </c>
      <c r="R82" s="3" t="s">
        <v>18</v>
      </c>
      <c r="S82" s="3" t="s">
        <v>17</v>
      </c>
      <c r="T82" s="3" t="s">
        <v>18</v>
      </c>
      <c r="U82" s="3" t="s">
        <v>17</v>
      </c>
      <c r="V82" s="3" t="s">
        <v>18</v>
      </c>
      <c r="W82" s="3" t="s">
        <v>17</v>
      </c>
      <c r="X82" s="3" t="s">
        <v>18</v>
      </c>
      <c r="Y82" s="3" t="s">
        <v>17</v>
      </c>
      <c r="Z82" s="3" t="s">
        <v>18</v>
      </c>
      <c r="AA82" s="3" t="s">
        <v>17</v>
      </c>
      <c r="AB82" s="3" t="s">
        <v>18</v>
      </c>
      <c r="AC82" s="3" t="s">
        <v>17</v>
      </c>
      <c r="AD82" s="3" t="s">
        <v>18</v>
      </c>
      <c r="AE82" s="3" t="s">
        <v>17</v>
      </c>
      <c r="AF82" s="3" t="s">
        <v>18</v>
      </c>
      <c r="AG82" s="3" t="s">
        <v>17</v>
      </c>
      <c r="AH82" s="3" t="s">
        <v>18</v>
      </c>
      <c r="AI82" s="3"/>
      <c r="AJ82" s="3" t="s">
        <v>17</v>
      </c>
      <c r="AK82" s="3" t="s">
        <v>18</v>
      </c>
      <c r="AL82" s="3" t="s">
        <v>17</v>
      </c>
      <c r="AM82" s="3" t="s">
        <v>18</v>
      </c>
      <c r="AN82" s="3" t="s">
        <v>17</v>
      </c>
      <c r="AO82" s="3" t="s">
        <v>18</v>
      </c>
      <c r="AP82" s="3" t="s">
        <v>17</v>
      </c>
      <c r="AQ82" s="3" t="s">
        <v>18</v>
      </c>
      <c r="AR82" s="3" t="s">
        <v>17</v>
      </c>
      <c r="AS82" s="3" t="s">
        <v>18</v>
      </c>
      <c r="AT82" s="3" t="s">
        <v>17</v>
      </c>
      <c r="AU82" s="3" t="s">
        <v>18</v>
      </c>
      <c r="AV82" s="3" t="s">
        <v>17</v>
      </c>
      <c r="AW82" s="3" t="s">
        <v>18</v>
      </c>
      <c r="AX82" s="3" t="s">
        <v>17</v>
      </c>
      <c r="AY82" s="3" t="s">
        <v>18</v>
      </c>
      <c r="AZ82" s="3" t="s">
        <v>17</v>
      </c>
      <c r="BA82" s="3" t="s">
        <v>18</v>
      </c>
      <c r="BB82" s="3" t="s">
        <v>17</v>
      </c>
      <c r="BC82" s="3" t="s">
        <v>18</v>
      </c>
      <c r="BD82" s="3" t="s">
        <v>17</v>
      </c>
      <c r="BE82" s="3" t="s">
        <v>18</v>
      </c>
      <c r="BF82" s="3" t="s">
        <v>17</v>
      </c>
      <c r="BG82" s="3" t="s">
        <v>18</v>
      </c>
    </row>
    <row r="83" spans="1:59" x14ac:dyDescent="0.25">
      <c r="A83" s="5" t="s">
        <v>62</v>
      </c>
      <c r="B83" t="s">
        <v>60</v>
      </c>
      <c r="C83" t="s">
        <v>19</v>
      </c>
      <c r="D83">
        <v>7</v>
      </c>
      <c r="E83">
        <v>40</v>
      </c>
      <c r="G83">
        <v>1.77</v>
      </c>
      <c r="I83">
        <v>80</v>
      </c>
      <c r="K83">
        <v>0.78</v>
      </c>
      <c r="L83">
        <v>0.08</v>
      </c>
      <c r="M83">
        <v>78</v>
      </c>
      <c r="N83">
        <v>5</v>
      </c>
      <c r="O83">
        <v>1.21</v>
      </c>
      <c r="P83">
        <v>0.12</v>
      </c>
      <c r="Q83">
        <v>0.63</v>
      </c>
      <c r="R83">
        <v>7.0000000000000007E-2</v>
      </c>
      <c r="S83">
        <v>1.55</v>
      </c>
      <c r="T83">
        <v>0.11</v>
      </c>
      <c r="U83">
        <v>0.94</v>
      </c>
      <c r="V83">
        <v>7.0000000000000007E-2</v>
      </c>
      <c r="W83">
        <v>0.61</v>
      </c>
      <c r="X83">
        <v>0.06</v>
      </c>
      <c r="Y83">
        <v>61</v>
      </c>
      <c r="AA83">
        <v>39</v>
      </c>
      <c r="AG83">
        <v>0.17499999999999999</v>
      </c>
      <c r="AH83">
        <v>6.0999999999999999E-2</v>
      </c>
      <c r="AT83">
        <v>1.07</v>
      </c>
      <c r="AU83">
        <v>0.05</v>
      </c>
      <c r="AV83">
        <v>0.49</v>
      </c>
      <c r="AW83">
        <v>0.1</v>
      </c>
      <c r="AX83">
        <v>69</v>
      </c>
      <c r="AZ83">
        <v>31</v>
      </c>
    </row>
    <row r="84" spans="1:59" x14ac:dyDescent="0.25">
      <c r="A84" s="5" t="s">
        <v>62</v>
      </c>
      <c r="B84" t="s">
        <v>65</v>
      </c>
      <c r="C84" t="s">
        <v>19</v>
      </c>
      <c r="D84">
        <v>7</v>
      </c>
      <c r="E84">
        <v>40</v>
      </c>
      <c r="G84">
        <v>1.77</v>
      </c>
      <c r="I84">
        <v>80</v>
      </c>
      <c r="K84">
        <v>0.75</v>
      </c>
      <c r="L84">
        <v>0.11</v>
      </c>
      <c r="M84">
        <v>81</v>
      </c>
      <c r="N84">
        <v>6</v>
      </c>
      <c r="O84">
        <v>1.1100000000000001</v>
      </c>
      <c r="P84">
        <v>0.11</v>
      </c>
      <c r="Q84">
        <v>0.56000000000000005</v>
      </c>
      <c r="R84">
        <v>0.06</v>
      </c>
      <c r="S84">
        <v>1.49</v>
      </c>
      <c r="T84">
        <v>0.12</v>
      </c>
      <c r="U84">
        <v>0.95</v>
      </c>
      <c r="V84">
        <v>0.14000000000000001</v>
      </c>
      <c r="W84">
        <v>0.53</v>
      </c>
      <c r="X84">
        <v>0.03</v>
      </c>
      <c r="Y84">
        <v>64</v>
      </c>
      <c r="AA84">
        <v>36</v>
      </c>
      <c r="AG84">
        <v>0.19800000000000001</v>
      </c>
      <c r="AH84">
        <v>7.0999999999999994E-2</v>
      </c>
      <c r="AT84">
        <v>1.04</v>
      </c>
      <c r="AU84">
        <v>0.11</v>
      </c>
      <c r="AV84">
        <v>0.45</v>
      </c>
      <c r="AW84">
        <v>0.04</v>
      </c>
      <c r="AX84">
        <v>70</v>
      </c>
      <c r="AZ84">
        <v>30</v>
      </c>
    </row>
    <row r="88" spans="1:59" ht="15" customHeight="1" x14ac:dyDescent="0.25">
      <c r="B88" s="9" t="s">
        <v>17</v>
      </c>
      <c r="D88">
        <f>AVERAGE(D83:D87)</f>
        <v>7</v>
      </c>
      <c r="E88">
        <f t="shared" ref="E88:AH88" si="20">AVERAGE(E83:E87)</f>
        <v>40</v>
      </c>
      <c r="F88" t="e">
        <f t="shared" si="20"/>
        <v>#DIV/0!</v>
      </c>
      <c r="G88">
        <f t="shared" si="20"/>
        <v>1.77</v>
      </c>
      <c r="H88" t="e">
        <f t="shared" si="20"/>
        <v>#DIV/0!</v>
      </c>
      <c r="I88">
        <f t="shared" si="20"/>
        <v>80</v>
      </c>
      <c r="J88" t="e">
        <f t="shared" si="20"/>
        <v>#DIV/0!</v>
      </c>
      <c r="K88">
        <f t="shared" si="20"/>
        <v>0.76500000000000001</v>
      </c>
      <c r="L88">
        <f t="shared" si="20"/>
        <v>9.5000000000000001E-2</v>
      </c>
      <c r="M88">
        <f t="shared" si="20"/>
        <v>79.5</v>
      </c>
      <c r="N88">
        <f t="shared" si="20"/>
        <v>5.5</v>
      </c>
      <c r="O88">
        <f t="shared" si="20"/>
        <v>1.1600000000000001</v>
      </c>
      <c r="P88">
        <f t="shared" si="20"/>
        <v>0.11499999999999999</v>
      </c>
      <c r="Q88">
        <f t="shared" si="20"/>
        <v>0.59499999999999997</v>
      </c>
      <c r="R88">
        <f t="shared" si="20"/>
        <v>6.5000000000000002E-2</v>
      </c>
      <c r="S88">
        <f t="shared" si="20"/>
        <v>1.52</v>
      </c>
      <c r="T88">
        <f t="shared" si="20"/>
        <v>0.11499999999999999</v>
      </c>
      <c r="U88">
        <f t="shared" si="20"/>
        <v>0.94499999999999995</v>
      </c>
      <c r="V88">
        <f t="shared" si="20"/>
        <v>0.10500000000000001</v>
      </c>
      <c r="W88">
        <f t="shared" si="20"/>
        <v>0.57000000000000006</v>
      </c>
      <c r="X88">
        <f t="shared" si="20"/>
        <v>4.4999999999999998E-2</v>
      </c>
      <c r="Y88">
        <f t="shared" si="20"/>
        <v>62.5</v>
      </c>
      <c r="Z88" t="e">
        <f t="shared" si="20"/>
        <v>#DIV/0!</v>
      </c>
      <c r="AA88">
        <f t="shared" si="20"/>
        <v>37.5</v>
      </c>
      <c r="AB88" t="e">
        <f t="shared" si="20"/>
        <v>#DIV/0!</v>
      </c>
      <c r="AC88" t="e">
        <f t="shared" si="20"/>
        <v>#DIV/0!</v>
      </c>
      <c r="AD88" t="e">
        <f t="shared" si="20"/>
        <v>#DIV/0!</v>
      </c>
      <c r="AE88" t="e">
        <f t="shared" si="20"/>
        <v>#DIV/0!</v>
      </c>
      <c r="AF88" t="e">
        <f t="shared" si="20"/>
        <v>#DIV/0!</v>
      </c>
      <c r="AG88">
        <f t="shared" si="20"/>
        <v>0.1865</v>
      </c>
      <c r="AH88">
        <f t="shared" si="20"/>
        <v>6.6000000000000003E-2</v>
      </c>
      <c r="AJ88" t="e">
        <f t="shared" ref="AJ88:BG88" si="21">AVERAGE(AJ83:AJ87)</f>
        <v>#DIV/0!</v>
      </c>
      <c r="AK88" t="e">
        <f t="shared" si="21"/>
        <v>#DIV/0!</v>
      </c>
      <c r="AL88" t="e">
        <f t="shared" si="21"/>
        <v>#DIV/0!</v>
      </c>
      <c r="AM88" t="e">
        <f t="shared" si="21"/>
        <v>#DIV/0!</v>
      </c>
      <c r="AN88" t="e">
        <f t="shared" si="21"/>
        <v>#DIV/0!</v>
      </c>
      <c r="AO88" t="e">
        <f t="shared" si="21"/>
        <v>#DIV/0!</v>
      </c>
      <c r="AP88" t="e">
        <f t="shared" si="21"/>
        <v>#DIV/0!</v>
      </c>
      <c r="AQ88" t="e">
        <f t="shared" si="21"/>
        <v>#DIV/0!</v>
      </c>
      <c r="AR88" t="e">
        <f t="shared" si="21"/>
        <v>#DIV/0!</v>
      </c>
      <c r="AS88" t="e">
        <f t="shared" si="21"/>
        <v>#DIV/0!</v>
      </c>
      <c r="AT88">
        <f t="shared" si="21"/>
        <v>1.0550000000000002</v>
      </c>
      <c r="AU88">
        <f t="shared" si="21"/>
        <v>0.08</v>
      </c>
      <c r="AV88">
        <f t="shared" si="21"/>
        <v>0.47</v>
      </c>
      <c r="AW88">
        <f t="shared" si="21"/>
        <v>7.0000000000000007E-2</v>
      </c>
      <c r="AX88">
        <f t="shared" si="21"/>
        <v>69.5</v>
      </c>
      <c r="AY88" t="e">
        <f t="shared" si="21"/>
        <v>#DIV/0!</v>
      </c>
      <c r="AZ88">
        <f t="shared" si="21"/>
        <v>30.5</v>
      </c>
      <c r="BA88" t="e">
        <f t="shared" si="21"/>
        <v>#DIV/0!</v>
      </c>
      <c r="BB88" t="e">
        <f t="shared" si="21"/>
        <v>#DIV/0!</v>
      </c>
      <c r="BC88" t="e">
        <f t="shared" si="21"/>
        <v>#DIV/0!</v>
      </c>
      <c r="BD88" t="e">
        <f t="shared" si="21"/>
        <v>#DIV/0!</v>
      </c>
      <c r="BE88" t="e">
        <f t="shared" si="21"/>
        <v>#DIV/0!</v>
      </c>
      <c r="BF88" t="e">
        <f t="shared" si="21"/>
        <v>#DIV/0!</v>
      </c>
      <c r="BG88" t="e">
        <f t="shared" si="21"/>
        <v>#DIV/0!</v>
      </c>
    </row>
    <row r="89" spans="1:59" ht="15" customHeight="1" x14ac:dyDescent="0.25">
      <c r="B89" s="9" t="s">
        <v>18</v>
      </c>
      <c r="D89">
        <f>STDEV(D83:D87)</f>
        <v>0</v>
      </c>
      <c r="E89">
        <f t="shared" ref="E89:AH89" si="22">STDEV(E83:E87)</f>
        <v>0</v>
      </c>
      <c r="F89" t="e">
        <f t="shared" si="22"/>
        <v>#DIV/0!</v>
      </c>
      <c r="G89">
        <f t="shared" si="22"/>
        <v>0</v>
      </c>
      <c r="H89" t="e">
        <f t="shared" si="22"/>
        <v>#DIV/0!</v>
      </c>
      <c r="I89">
        <f t="shared" si="22"/>
        <v>0</v>
      </c>
      <c r="J89" t="e">
        <f t="shared" si="22"/>
        <v>#DIV/0!</v>
      </c>
      <c r="K89">
        <f t="shared" si="22"/>
        <v>2.1213203435596444E-2</v>
      </c>
      <c r="L89">
        <f t="shared" si="22"/>
        <v>2.1213203435596403E-2</v>
      </c>
      <c r="M89">
        <f t="shared" si="22"/>
        <v>2.1213203435596424</v>
      </c>
      <c r="N89">
        <f t="shared" si="22"/>
        <v>0.70710678118654757</v>
      </c>
      <c r="O89">
        <f t="shared" si="22"/>
        <v>7.0710678118654655E-2</v>
      </c>
      <c r="P89">
        <f t="shared" si="22"/>
        <v>7.0710678118654719E-3</v>
      </c>
      <c r="Q89">
        <f t="shared" si="22"/>
        <v>4.949747468305829E-2</v>
      </c>
      <c r="R89">
        <f t="shared" si="22"/>
        <v>7.0710678118654814E-3</v>
      </c>
      <c r="S89">
        <f t="shared" si="22"/>
        <v>4.2426406871192889E-2</v>
      </c>
      <c r="T89">
        <f t="shared" si="22"/>
        <v>7.0710678118654719E-3</v>
      </c>
      <c r="U89">
        <f t="shared" si="22"/>
        <v>7.0710678118654814E-3</v>
      </c>
      <c r="V89">
        <f t="shared" si="22"/>
        <v>4.9497474683058332E-2</v>
      </c>
      <c r="W89">
        <f t="shared" si="22"/>
        <v>5.6568542494923775E-2</v>
      </c>
      <c r="X89">
        <f t="shared" si="22"/>
        <v>2.1213203435596423E-2</v>
      </c>
      <c r="Y89">
        <f t="shared" si="22"/>
        <v>2.1213203435596424</v>
      </c>
      <c r="Z89" t="e">
        <f t="shared" si="22"/>
        <v>#DIV/0!</v>
      </c>
      <c r="AA89">
        <f t="shared" si="22"/>
        <v>2.1213203435596424</v>
      </c>
      <c r="AB89" t="e">
        <f t="shared" si="22"/>
        <v>#DIV/0!</v>
      </c>
      <c r="AC89" t="e">
        <f t="shared" si="22"/>
        <v>#DIV/0!</v>
      </c>
      <c r="AD89" t="e">
        <f t="shared" si="22"/>
        <v>#DIV/0!</v>
      </c>
      <c r="AE89" t="e">
        <f t="shared" si="22"/>
        <v>#DIV/0!</v>
      </c>
      <c r="AF89" t="e">
        <f t="shared" si="22"/>
        <v>#DIV/0!</v>
      </c>
      <c r="AG89">
        <f t="shared" si="22"/>
        <v>1.6263455967290608E-2</v>
      </c>
      <c r="AH89">
        <f t="shared" si="22"/>
        <v>7.0710678118654719E-3</v>
      </c>
      <c r="AJ89" t="e">
        <f t="shared" ref="AJ89:BG89" si="23">STDEV(AJ83:AJ87)</f>
        <v>#DIV/0!</v>
      </c>
      <c r="AK89" t="e">
        <f t="shared" si="23"/>
        <v>#DIV/0!</v>
      </c>
      <c r="AL89" t="e">
        <f t="shared" si="23"/>
        <v>#DIV/0!</v>
      </c>
      <c r="AM89" t="e">
        <f t="shared" si="23"/>
        <v>#DIV/0!</v>
      </c>
      <c r="AN89" t="e">
        <f t="shared" si="23"/>
        <v>#DIV/0!</v>
      </c>
      <c r="AO89" t="e">
        <f t="shared" si="23"/>
        <v>#DIV/0!</v>
      </c>
      <c r="AP89" t="e">
        <f t="shared" si="23"/>
        <v>#DIV/0!</v>
      </c>
      <c r="AQ89" t="e">
        <f t="shared" si="23"/>
        <v>#DIV/0!</v>
      </c>
      <c r="AR89" t="e">
        <f t="shared" si="23"/>
        <v>#DIV/0!</v>
      </c>
      <c r="AS89" t="e">
        <f t="shared" si="23"/>
        <v>#DIV/0!</v>
      </c>
      <c r="AT89">
        <f t="shared" si="23"/>
        <v>2.1213203435596444E-2</v>
      </c>
      <c r="AU89">
        <f t="shared" si="23"/>
        <v>4.2426406871192847E-2</v>
      </c>
      <c r="AV89">
        <f t="shared" si="23"/>
        <v>2.8284271247461888E-2</v>
      </c>
      <c r="AW89">
        <f t="shared" si="23"/>
        <v>4.2426406871192868E-2</v>
      </c>
      <c r="AX89">
        <f t="shared" si="23"/>
        <v>0.70710678118654757</v>
      </c>
      <c r="AY89" t="e">
        <f t="shared" si="23"/>
        <v>#DIV/0!</v>
      </c>
      <c r="AZ89">
        <f t="shared" si="23"/>
        <v>0.70710678118654757</v>
      </c>
      <c r="BA89" t="e">
        <f t="shared" si="23"/>
        <v>#DIV/0!</v>
      </c>
      <c r="BB89" t="e">
        <f t="shared" si="23"/>
        <v>#DIV/0!</v>
      </c>
      <c r="BC89" t="e">
        <f t="shared" si="23"/>
        <v>#DIV/0!</v>
      </c>
      <c r="BD89" t="e">
        <f t="shared" si="23"/>
        <v>#DIV/0!</v>
      </c>
      <c r="BE89" t="e">
        <f t="shared" si="23"/>
        <v>#DIV/0!</v>
      </c>
      <c r="BF89" t="e">
        <f t="shared" si="23"/>
        <v>#DIV/0!</v>
      </c>
      <c r="BG89" t="e">
        <f t="shared" si="23"/>
        <v>#DIV/0!</v>
      </c>
    </row>
    <row r="90" spans="1:59" ht="15" customHeight="1" x14ac:dyDescent="0.25">
      <c r="B90" s="9" t="s">
        <v>54</v>
      </c>
      <c r="D90">
        <f>MAX(D83:D87)</f>
        <v>7</v>
      </c>
      <c r="E90">
        <f t="shared" ref="E90:AH90" si="24">MAX(E83:E87)</f>
        <v>40</v>
      </c>
      <c r="F90">
        <f t="shared" si="24"/>
        <v>0</v>
      </c>
      <c r="G90">
        <f t="shared" si="24"/>
        <v>1.77</v>
      </c>
      <c r="H90">
        <f t="shared" si="24"/>
        <v>0</v>
      </c>
      <c r="I90">
        <f t="shared" si="24"/>
        <v>80</v>
      </c>
      <c r="J90">
        <f t="shared" si="24"/>
        <v>0</v>
      </c>
      <c r="K90">
        <f t="shared" si="24"/>
        <v>0.78</v>
      </c>
      <c r="L90">
        <f t="shared" si="24"/>
        <v>0.11</v>
      </c>
      <c r="M90">
        <f t="shared" si="24"/>
        <v>81</v>
      </c>
      <c r="N90">
        <f t="shared" si="24"/>
        <v>6</v>
      </c>
      <c r="O90">
        <f t="shared" si="24"/>
        <v>1.21</v>
      </c>
      <c r="P90">
        <f t="shared" si="24"/>
        <v>0.12</v>
      </c>
      <c r="Q90">
        <f t="shared" si="24"/>
        <v>0.63</v>
      </c>
      <c r="R90">
        <f t="shared" si="24"/>
        <v>7.0000000000000007E-2</v>
      </c>
      <c r="S90">
        <f t="shared" si="24"/>
        <v>1.55</v>
      </c>
      <c r="T90">
        <f t="shared" si="24"/>
        <v>0.12</v>
      </c>
      <c r="U90">
        <f t="shared" si="24"/>
        <v>0.95</v>
      </c>
      <c r="V90">
        <f t="shared" si="24"/>
        <v>0.14000000000000001</v>
      </c>
      <c r="W90">
        <f t="shared" si="24"/>
        <v>0.61</v>
      </c>
      <c r="X90">
        <f t="shared" si="24"/>
        <v>0.06</v>
      </c>
      <c r="Y90">
        <f t="shared" si="24"/>
        <v>64</v>
      </c>
      <c r="Z90">
        <f t="shared" si="24"/>
        <v>0</v>
      </c>
      <c r="AA90">
        <f t="shared" si="24"/>
        <v>39</v>
      </c>
      <c r="AB90">
        <f t="shared" si="24"/>
        <v>0</v>
      </c>
      <c r="AC90">
        <f t="shared" si="24"/>
        <v>0</v>
      </c>
      <c r="AD90">
        <f t="shared" si="24"/>
        <v>0</v>
      </c>
      <c r="AE90">
        <f t="shared" si="24"/>
        <v>0</v>
      </c>
      <c r="AF90">
        <f t="shared" si="24"/>
        <v>0</v>
      </c>
      <c r="AG90">
        <f t="shared" si="24"/>
        <v>0.19800000000000001</v>
      </c>
      <c r="AH90">
        <f t="shared" si="24"/>
        <v>7.0999999999999994E-2</v>
      </c>
      <c r="AJ90">
        <f t="shared" ref="AJ90:BG90" si="25">MAX(AJ83:AJ87)</f>
        <v>0</v>
      </c>
      <c r="AK90">
        <f t="shared" si="25"/>
        <v>0</v>
      </c>
      <c r="AL90">
        <f t="shared" si="25"/>
        <v>0</v>
      </c>
      <c r="AM90">
        <f t="shared" si="25"/>
        <v>0</v>
      </c>
      <c r="AN90">
        <f t="shared" si="25"/>
        <v>0</v>
      </c>
      <c r="AO90">
        <f t="shared" si="25"/>
        <v>0</v>
      </c>
      <c r="AP90">
        <f t="shared" si="25"/>
        <v>0</v>
      </c>
      <c r="AQ90">
        <f t="shared" si="25"/>
        <v>0</v>
      </c>
      <c r="AR90">
        <f t="shared" si="25"/>
        <v>0</v>
      </c>
      <c r="AS90">
        <f t="shared" si="25"/>
        <v>0</v>
      </c>
      <c r="AT90">
        <f t="shared" si="25"/>
        <v>1.07</v>
      </c>
      <c r="AU90">
        <f t="shared" si="25"/>
        <v>0.11</v>
      </c>
      <c r="AV90">
        <f t="shared" si="25"/>
        <v>0.49</v>
      </c>
      <c r="AW90">
        <f t="shared" si="25"/>
        <v>0.1</v>
      </c>
      <c r="AX90">
        <f t="shared" si="25"/>
        <v>70</v>
      </c>
      <c r="AY90">
        <f t="shared" si="25"/>
        <v>0</v>
      </c>
      <c r="AZ90">
        <f t="shared" si="25"/>
        <v>31</v>
      </c>
      <c r="BA90">
        <f t="shared" si="25"/>
        <v>0</v>
      </c>
      <c r="BB90">
        <f t="shared" si="25"/>
        <v>0</v>
      </c>
      <c r="BC90">
        <f t="shared" si="25"/>
        <v>0</v>
      </c>
      <c r="BD90">
        <f t="shared" si="25"/>
        <v>0</v>
      </c>
      <c r="BE90">
        <f t="shared" si="25"/>
        <v>0</v>
      </c>
      <c r="BF90">
        <f t="shared" si="25"/>
        <v>0</v>
      </c>
      <c r="BG90">
        <f t="shared" si="25"/>
        <v>0</v>
      </c>
    </row>
    <row r="91" spans="1:59" x14ac:dyDescent="0.25">
      <c r="B91" s="9" t="s">
        <v>55</v>
      </c>
      <c r="D91">
        <f>MIN(D83:D87)</f>
        <v>7</v>
      </c>
      <c r="E91">
        <f t="shared" ref="E91:AH91" si="26">MIN(E83:E87)</f>
        <v>40</v>
      </c>
      <c r="F91">
        <f t="shared" si="26"/>
        <v>0</v>
      </c>
      <c r="G91">
        <f t="shared" si="26"/>
        <v>1.77</v>
      </c>
      <c r="H91">
        <f t="shared" si="26"/>
        <v>0</v>
      </c>
      <c r="I91">
        <f t="shared" si="26"/>
        <v>80</v>
      </c>
      <c r="J91">
        <f t="shared" si="26"/>
        <v>0</v>
      </c>
      <c r="K91">
        <f t="shared" si="26"/>
        <v>0.75</v>
      </c>
      <c r="L91">
        <f t="shared" si="26"/>
        <v>0.08</v>
      </c>
      <c r="M91">
        <f t="shared" si="26"/>
        <v>78</v>
      </c>
      <c r="N91">
        <f t="shared" si="26"/>
        <v>5</v>
      </c>
      <c r="O91">
        <f t="shared" si="26"/>
        <v>1.1100000000000001</v>
      </c>
      <c r="P91">
        <f t="shared" si="26"/>
        <v>0.11</v>
      </c>
      <c r="Q91">
        <f t="shared" si="26"/>
        <v>0.56000000000000005</v>
      </c>
      <c r="R91">
        <f t="shared" si="26"/>
        <v>0.06</v>
      </c>
      <c r="S91">
        <f t="shared" si="26"/>
        <v>1.49</v>
      </c>
      <c r="T91">
        <f t="shared" si="26"/>
        <v>0.11</v>
      </c>
      <c r="U91">
        <f t="shared" si="26"/>
        <v>0.94</v>
      </c>
      <c r="V91">
        <f t="shared" si="26"/>
        <v>7.0000000000000007E-2</v>
      </c>
      <c r="W91">
        <f t="shared" si="26"/>
        <v>0.53</v>
      </c>
      <c r="X91">
        <f t="shared" si="26"/>
        <v>0.03</v>
      </c>
      <c r="Y91">
        <f t="shared" si="26"/>
        <v>61</v>
      </c>
      <c r="Z91">
        <f t="shared" si="26"/>
        <v>0</v>
      </c>
      <c r="AA91">
        <f t="shared" si="26"/>
        <v>36</v>
      </c>
      <c r="AB91">
        <f t="shared" si="26"/>
        <v>0</v>
      </c>
      <c r="AC91">
        <f t="shared" si="26"/>
        <v>0</v>
      </c>
      <c r="AD91">
        <f t="shared" si="26"/>
        <v>0</v>
      </c>
      <c r="AE91">
        <f t="shared" si="26"/>
        <v>0</v>
      </c>
      <c r="AF91">
        <f t="shared" si="26"/>
        <v>0</v>
      </c>
      <c r="AG91">
        <f t="shared" si="26"/>
        <v>0.17499999999999999</v>
      </c>
      <c r="AH91">
        <f t="shared" si="26"/>
        <v>6.0999999999999999E-2</v>
      </c>
      <c r="AJ91">
        <f t="shared" ref="AJ91:BG91" si="27">MIN(AJ83:AJ87)</f>
        <v>0</v>
      </c>
      <c r="AK91">
        <f t="shared" si="27"/>
        <v>0</v>
      </c>
      <c r="AL91">
        <f t="shared" si="27"/>
        <v>0</v>
      </c>
      <c r="AM91">
        <f t="shared" si="27"/>
        <v>0</v>
      </c>
      <c r="AN91">
        <f t="shared" si="27"/>
        <v>0</v>
      </c>
      <c r="AO91">
        <f t="shared" si="27"/>
        <v>0</v>
      </c>
      <c r="AP91">
        <f t="shared" si="27"/>
        <v>0</v>
      </c>
      <c r="AQ91">
        <f t="shared" si="27"/>
        <v>0</v>
      </c>
      <c r="AR91">
        <f t="shared" si="27"/>
        <v>0</v>
      </c>
      <c r="AS91">
        <f t="shared" si="27"/>
        <v>0</v>
      </c>
      <c r="AT91">
        <f t="shared" si="27"/>
        <v>1.04</v>
      </c>
      <c r="AU91">
        <f t="shared" si="27"/>
        <v>0.05</v>
      </c>
      <c r="AV91">
        <f t="shared" si="27"/>
        <v>0.45</v>
      </c>
      <c r="AW91">
        <f t="shared" si="27"/>
        <v>0.04</v>
      </c>
      <c r="AX91">
        <f t="shared" si="27"/>
        <v>69</v>
      </c>
      <c r="AY91">
        <f t="shared" si="27"/>
        <v>0</v>
      </c>
      <c r="AZ91">
        <f t="shared" si="27"/>
        <v>30</v>
      </c>
      <c r="BA91">
        <f t="shared" si="27"/>
        <v>0</v>
      </c>
      <c r="BB91">
        <f t="shared" si="27"/>
        <v>0</v>
      </c>
      <c r="BC91">
        <f t="shared" si="27"/>
        <v>0</v>
      </c>
      <c r="BD91">
        <f t="shared" si="27"/>
        <v>0</v>
      </c>
      <c r="BE91">
        <f t="shared" si="27"/>
        <v>0</v>
      </c>
      <c r="BF91">
        <f t="shared" si="27"/>
        <v>0</v>
      </c>
      <c r="BG91">
        <f t="shared" si="27"/>
        <v>0</v>
      </c>
    </row>
    <row r="92" spans="1:59" x14ac:dyDescent="0.25">
      <c r="B92" s="9" t="s">
        <v>56</v>
      </c>
      <c r="D92">
        <f>COUNT(D83:D87)</f>
        <v>2</v>
      </c>
      <c r="E92">
        <f t="shared" ref="E92:AH92" si="28">COUNT(E83:E87)</f>
        <v>2</v>
      </c>
      <c r="F92">
        <f t="shared" si="28"/>
        <v>0</v>
      </c>
      <c r="G92">
        <f t="shared" si="28"/>
        <v>2</v>
      </c>
      <c r="H92">
        <f t="shared" si="28"/>
        <v>0</v>
      </c>
      <c r="I92">
        <f t="shared" si="28"/>
        <v>2</v>
      </c>
      <c r="J92">
        <f t="shared" si="28"/>
        <v>0</v>
      </c>
      <c r="K92">
        <f t="shared" si="28"/>
        <v>2</v>
      </c>
      <c r="L92">
        <f t="shared" si="28"/>
        <v>2</v>
      </c>
      <c r="M92">
        <f t="shared" si="28"/>
        <v>2</v>
      </c>
      <c r="N92">
        <f t="shared" si="28"/>
        <v>2</v>
      </c>
      <c r="O92">
        <f t="shared" si="28"/>
        <v>2</v>
      </c>
      <c r="P92">
        <f t="shared" si="28"/>
        <v>2</v>
      </c>
      <c r="Q92">
        <f t="shared" si="28"/>
        <v>2</v>
      </c>
      <c r="R92">
        <f t="shared" si="28"/>
        <v>2</v>
      </c>
      <c r="S92">
        <f t="shared" si="28"/>
        <v>2</v>
      </c>
      <c r="T92">
        <f t="shared" si="28"/>
        <v>2</v>
      </c>
      <c r="U92">
        <f t="shared" si="28"/>
        <v>2</v>
      </c>
      <c r="V92">
        <f t="shared" si="28"/>
        <v>2</v>
      </c>
      <c r="W92">
        <f t="shared" si="28"/>
        <v>2</v>
      </c>
      <c r="X92">
        <f t="shared" si="28"/>
        <v>2</v>
      </c>
      <c r="Y92">
        <f t="shared" si="28"/>
        <v>2</v>
      </c>
      <c r="Z92">
        <f t="shared" si="28"/>
        <v>0</v>
      </c>
      <c r="AA92">
        <f t="shared" si="28"/>
        <v>2</v>
      </c>
      <c r="AB92">
        <f t="shared" si="28"/>
        <v>0</v>
      </c>
      <c r="AC92">
        <f t="shared" si="28"/>
        <v>0</v>
      </c>
      <c r="AD92">
        <f t="shared" si="28"/>
        <v>0</v>
      </c>
      <c r="AE92">
        <f t="shared" si="28"/>
        <v>0</v>
      </c>
      <c r="AF92">
        <f t="shared" si="28"/>
        <v>0</v>
      </c>
      <c r="AG92">
        <f t="shared" si="28"/>
        <v>2</v>
      </c>
      <c r="AH92">
        <f t="shared" si="28"/>
        <v>2</v>
      </c>
      <c r="AJ92">
        <f t="shared" ref="AJ92:BG92" si="29">COUNT(AJ83:AJ87)</f>
        <v>0</v>
      </c>
      <c r="AK92">
        <f t="shared" si="29"/>
        <v>0</v>
      </c>
      <c r="AL92">
        <f t="shared" si="29"/>
        <v>0</v>
      </c>
      <c r="AM92">
        <f t="shared" si="29"/>
        <v>0</v>
      </c>
      <c r="AN92">
        <f t="shared" si="29"/>
        <v>0</v>
      </c>
      <c r="AO92">
        <f t="shared" si="29"/>
        <v>0</v>
      </c>
      <c r="AP92">
        <f t="shared" si="29"/>
        <v>0</v>
      </c>
      <c r="AQ92">
        <f t="shared" si="29"/>
        <v>0</v>
      </c>
      <c r="AR92">
        <f t="shared" si="29"/>
        <v>0</v>
      </c>
      <c r="AS92">
        <f t="shared" si="29"/>
        <v>0</v>
      </c>
      <c r="AT92">
        <f t="shared" si="29"/>
        <v>2</v>
      </c>
      <c r="AU92">
        <f t="shared" si="29"/>
        <v>2</v>
      </c>
      <c r="AV92">
        <f t="shared" si="29"/>
        <v>2</v>
      </c>
      <c r="AW92">
        <f t="shared" si="29"/>
        <v>2</v>
      </c>
      <c r="AX92">
        <f t="shared" si="29"/>
        <v>2</v>
      </c>
      <c r="AY92">
        <f t="shared" si="29"/>
        <v>0</v>
      </c>
      <c r="AZ92">
        <f t="shared" si="29"/>
        <v>2</v>
      </c>
      <c r="BA92">
        <f t="shared" si="29"/>
        <v>0</v>
      </c>
      <c r="BB92">
        <f t="shared" si="29"/>
        <v>0</v>
      </c>
      <c r="BC92">
        <f t="shared" si="29"/>
        <v>0</v>
      </c>
      <c r="BD92">
        <f t="shared" si="29"/>
        <v>0</v>
      </c>
      <c r="BE92">
        <f t="shared" si="29"/>
        <v>0</v>
      </c>
      <c r="BF92">
        <f t="shared" si="29"/>
        <v>0</v>
      </c>
      <c r="BG92">
        <f t="shared" si="29"/>
        <v>0</v>
      </c>
    </row>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G81"/>
  <sheetViews>
    <sheetView topLeftCell="A4" zoomScale="85" zoomScaleNormal="85" workbookViewId="0">
      <pane ySplit="1005" activePane="bottomLeft"/>
      <selection activeCell="A4" sqref="A4:E4"/>
      <selection pane="bottomLeft" activeCell="A6" sqref="A6"/>
    </sheetView>
  </sheetViews>
  <sheetFormatPr defaultRowHeight="15" x14ac:dyDescent="0.25"/>
  <cols>
    <col min="1" max="1" width="26.42578125" style="5" customWidth="1"/>
  </cols>
  <sheetData>
    <row r="1" spans="1:59" x14ac:dyDescent="0.25">
      <c r="A1" s="9" t="s">
        <v>179</v>
      </c>
    </row>
    <row r="2" spans="1:59" x14ac:dyDescent="0.25">
      <c r="A2" s="9"/>
    </row>
    <row r="3" spans="1:59" x14ac:dyDescent="0.25">
      <c r="A3" s="10" t="s">
        <v>170</v>
      </c>
    </row>
    <row r="4" spans="1:59" x14ac:dyDescent="0.25">
      <c r="A4" s="6" t="s">
        <v>14</v>
      </c>
      <c r="B4" s="3"/>
      <c r="AJ4" s="3" t="s">
        <v>15</v>
      </c>
      <c r="AK4" s="3"/>
    </row>
    <row r="5" spans="1:59" s="1" customFormat="1" ht="45" x14ac:dyDescent="0.25">
      <c r="A5" s="6" t="s">
        <v>10</v>
      </c>
      <c r="B5" s="2" t="s">
        <v>27</v>
      </c>
      <c r="C5" s="2" t="s">
        <v>11</v>
      </c>
      <c r="D5" s="4" t="s">
        <v>25</v>
      </c>
      <c r="E5" s="2" t="s">
        <v>16</v>
      </c>
      <c r="G5" s="2" t="s">
        <v>13</v>
      </c>
      <c r="H5" s="2"/>
      <c r="I5" s="2" t="s">
        <v>12</v>
      </c>
      <c r="J5" s="2"/>
      <c r="K5" s="2" t="s">
        <v>1</v>
      </c>
      <c r="L5" s="2"/>
      <c r="M5" s="2" t="s">
        <v>2</v>
      </c>
      <c r="N5" s="2"/>
      <c r="O5" s="2" t="s">
        <v>0</v>
      </c>
      <c r="P5" s="2"/>
      <c r="Q5" s="2" t="s">
        <v>3</v>
      </c>
      <c r="R5" s="2"/>
      <c r="S5" s="2" t="s">
        <v>20</v>
      </c>
      <c r="T5" s="2"/>
      <c r="U5" s="2" t="s">
        <v>4</v>
      </c>
      <c r="V5" s="2"/>
      <c r="W5" s="2" t="s">
        <v>5</v>
      </c>
      <c r="X5" s="2"/>
      <c r="Y5" s="2" t="s">
        <v>6</v>
      </c>
      <c r="Z5" s="2"/>
      <c r="AA5" s="2" t="s">
        <v>7</v>
      </c>
      <c r="AB5" s="2"/>
      <c r="AC5" s="2" t="s">
        <v>8</v>
      </c>
      <c r="AD5" s="2"/>
      <c r="AE5" s="2" t="s">
        <v>21</v>
      </c>
      <c r="AF5" s="2"/>
      <c r="AG5" s="2" t="s">
        <v>9</v>
      </c>
      <c r="AJ5" s="2" t="s">
        <v>1</v>
      </c>
      <c r="AK5" s="2"/>
      <c r="AL5" s="2" t="s">
        <v>2</v>
      </c>
      <c r="AM5" s="2"/>
      <c r="AN5" s="2" t="s">
        <v>0</v>
      </c>
      <c r="AO5" s="2"/>
      <c r="AP5" s="2" t="s">
        <v>3</v>
      </c>
      <c r="AQ5" s="2"/>
      <c r="AR5" s="2" t="s">
        <v>20</v>
      </c>
      <c r="AS5" s="2"/>
      <c r="AT5" s="2" t="s">
        <v>4</v>
      </c>
      <c r="AU5" s="2"/>
      <c r="AV5" s="2" t="s">
        <v>5</v>
      </c>
      <c r="AW5" s="2"/>
      <c r="AX5" s="2" t="s">
        <v>6</v>
      </c>
      <c r="AY5" s="2"/>
      <c r="AZ5" s="2" t="s">
        <v>7</v>
      </c>
      <c r="BA5" s="2"/>
      <c r="BB5" s="2" t="s">
        <v>8</v>
      </c>
      <c r="BC5" s="2"/>
      <c r="BD5" s="2" t="s">
        <v>21</v>
      </c>
      <c r="BE5" s="2"/>
      <c r="BF5" s="2" t="s">
        <v>9</v>
      </c>
    </row>
    <row r="6" spans="1:59" x14ac:dyDescent="0.25">
      <c r="E6" s="3" t="s">
        <v>17</v>
      </c>
      <c r="F6" s="3" t="s">
        <v>18</v>
      </c>
      <c r="G6" s="3" t="s">
        <v>17</v>
      </c>
      <c r="H6" s="3" t="s">
        <v>18</v>
      </c>
      <c r="I6" s="3" t="s">
        <v>17</v>
      </c>
      <c r="J6" s="3" t="s">
        <v>18</v>
      </c>
      <c r="K6" s="3" t="s">
        <v>17</v>
      </c>
      <c r="L6" s="3" t="s">
        <v>18</v>
      </c>
      <c r="M6" s="3" t="s">
        <v>17</v>
      </c>
      <c r="N6" s="3" t="s">
        <v>18</v>
      </c>
      <c r="O6" s="3" t="s">
        <v>17</v>
      </c>
      <c r="P6" s="3" t="s">
        <v>18</v>
      </c>
      <c r="Q6" s="3" t="s">
        <v>17</v>
      </c>
      <c r="R6" s="3" t="s">
        <v>18</v>
      </c>
      <c r="S6" s="3" t="s">
        <v>17</v>
      </c>
      <c r="T6" s="3" t="s">
        <v>18</v>
      </c>
      <c r="U6" s="3" t="s">
        <v>17</v>
      </c>
      <c r="V6" s="3" t="s">
        <v>18</v>
      </c>
      <c r="W6" s="3" t="s">
        <v>17</v>
      </c>
      <c r="X6" s="3" t="s">
        <v>18</v>
      </c>
      <c r="Y6" s="3" t="s">
        <v>17</v>
      </c>
      <c r="Z6" s="3" t="s">
        <v>18</v>
      </c>
      <c r="AA6" s="3" t="s">
        <v>17</v>
      </c>
      <c r="AB6" s="3" t="s">
        <v>18</v>
      </c>
      <c r="AC6" s="3" t="s">
        <v>17</v>
      </c>
      <c r="AD6" s="3" t="s">
        <v>18</v>
      </c>
      <c r="AE6" s="3" t="s">
        <v>17</v>
      </c>
      <c r="AF6" s="3" t="s">
        <v>18</v>
      </c>
      <c r="AG6" s="3" t="s">
        <v>17</v>
      </c>
      <c r="AH6" s="3" t="s">
        <v>18</v>
      </c>
      <c r="AI6" s="3"/>
      <c r="AJ6" s="3" t="s">
        <v>17</v>
      </c>
      <c r="AK6" s="3" t="s">
        <v>18</v>
      </c>
      <c r="AL6" s="3" t="s">
        <v>17</v>
      </c>
      <c r="AM6" s="3" t="s">
        <v>18</v>
      </c>
      <c r="AN6" s="3" t="s">
        <v>17</v>
      </c>
      <c r="AO6" s="3" t="s">
        <v>18</v>
      </c>
      <c r="AP6" s="3" t="s">
        <v>17</v>
      </c>
      <c r="AQ6" s="3" t="s">
        <v>18</v>
      </c>
      <c r="AR6" s="3" t="s">
        <v>17</v>
      </c>
      <c r="AS6" s="3" t="s">
        <v>18</v>
      </c>
      <c r="AT6" s="3" t="s">
        <v>17</v>
      </c>
      <c r="AU6" s="3" t="s">
        <v>18</v>
      </c>
      <c r="AV6" s="3" t="s">
        <v>17</v>
      </c>
      <c r="AW6" s="3" t="s">
        <v>18</v>
      </c>
      <c r="AX6" s="3" t="s">
        <v>17</v>
      </c>
      <c r="AY6" s="3" t="s">
        <v>18</v>
      </c>
      <c r="AZ6" s="3" t="s">
        <v>17</v>
      </c>
      <c r="BA6" s="3" t="s">
        <v>18</v>
      </c>
      <c r="BB6" s="3" t="s">
        <v>17</v>
      </c>
      <c r="BC6" s="3" t="s">
        <v>18</v>
      </c>
      <c r="BD6" s="3" t="s">
        <v>17</v>
      </c>
      <c r="BE6" s="3" t="s">
        <v>18</v>
      </c>
      <c r="BF6" s="3" t="s">
        <v>17</v>
      </c>
      <c r="BG6" s="3" t="s">
        <v>18</v>
      </c>
    </row>
    <row r="7" spans="1:59" x14ac:dyDescent="0.25">
      <c r="A7" s="5" t="s">
        <v>57</v>
      </c>
      <c r="C7" t="s">
        <v>19</v>
      </c>
      <c r="D7">
        <v>6</v>
      </c>
      <c r="E7">
        <v>36.200000000000003</v>
      </c>
      <c r="F7">
        <v>13.8</v>
      </c>
      <c r="G7">
        <v>1.74</v>
      </c>
      <c r="H7">
        <v>6.4000000000000001E-2</v>
      </c>
      <c r="I7">
        <v>63.7</v>
      </c>
      <c r="J7">
        <v>7.92</v>
      </c>
      <c r="K7">
        <v>0.98</v>
      </c>
      <c r="L7">
        <v>0.23</v>
      </c>
      <c r="O7">
        <v>1.01</v>
      </c>
      <c r="P7">
        <v>0.24</v>
      </c>
      <c r="S7">
        <v>1.41</v>
      </c>
      <c r="T7">
        <v>0.15</v>
      </c>
      <c r="W7">
        <v>0.57999999999999996</v>
      </c>
      <c r="X7">
        <v>0.06</v>
      </c>
    </row>
    <row r="8" spans="1:59" x14ac:dyDescent="0.25">
      <c r="A8" s="5" t="s">
        <v>58</v>
      </c>
      <c r="C8" t="s">
        <v>19</v>
      </c>
      <c r="D8">
        <v>34</v>
      </c>
      <c r="E8">
        <v>45</v>
      </c>
      <c r="G8">
        <f>70*2.54/100</f>
        <v>1.778</v>
      </c>
      <c r="I8">
        <f>177/2.2</f>
        <v>80.454545454545453</v>
      </c>
      <c r="S8">
        <v>1.43</v>
      </c>
      <c r="T8">
        <v>0.16</v>
      </c>
      <c r="U8">
        <v>0.83</v>
      </c>
      <c r="V8">
        <v>0.1</v>
      </c>
      <c r="W8">
        <v>0.6</v>
      </c>
      <c r="X8">
        <v>0.06</v>
      </c>
      <c r="AC8">
        <v>0.18</v>
      </c>
      <c r="AD8">
        <v>0.04</v>
      </c>
    </row>
    <row r="9" spans="1:59" x14ac:dyDescent="0.25">
      <c r="A9" s="5" t="s">
        <v>62</v>
      </c>
      <c r="B9" t="s">
        <v>59</v>
      </c>
      <c r="C9" t="s">
        <v>19</v>
      </c>
      <c r="D9">
        <v>7</v>
      </c>
      <c r="E9">
        <v>40</v>
      </c>
      <c r="G9">
        <v>1.77</v>
      </c>
      <c r="I9">
        <v>80</v>
      </c>
      <c r="K9">
        <v>1.07</v>
      </c>
      <c r="L9">
        <v>0.11</v>
      </c>
      <c r="M9">
        <v>89</v>
      </c>
      <c r="N9">
        <v>3</v>
      </c>
      <c r="O9">
        <v>1.42</v>
      </c>
      <c r="P9">
        <v>0.14000000000000001</v>
      </c>
      <c r="Q9">
        <v>0.76</v>
      </c>
      <c r="R9">
        <v>0.08</v>
      </c>
      <c r="S9">
        <v>1.34</v>
      </c>
      <c r="T9">
        <v>0.04</v>
      </c>
      <c r="U9">
        <v>0.78</v>
      </c>
      <c r="V9">
        <v>0.04</v>
      </c>
      <c r="W9">
        <v>0.56999999999999995</v>
      </c>
      <c r="X9">
        <v>0.05</v>
      </c>
      <c r="Y9">
        <v>58</v>
      </c>
      <c r="AA9">
        <v>42</v>
      </c>
      <c r="AG9">
        <v>0.16400000000000001</v>
      </c>
      <c r="AH9">
        <v>4.8000000000000001E-2</v>
      </c>
      <c r="AT9">
        <v>0.9</v>
      </c>
      <c r="AU9">
        <v>0.06</v>
      </c>
      <c r="AV9">
        <v>0.43</v>
      </c>
      <c r="AW9">
        <v>0.05</v>
      </c>
      <c r="AX9">
        <v>68</v>
      </c>
      <c r="AZ9">
        <v>32</v>
      </c>
    </row>
    <row r="10" spans="1:59" x14ac:dyDescent="0.25">
      <c r="A10" s="5" t="s">
        <v>62</v>
      </c>
      <c r="B10" t="s">
        <v>60</v>
      </c>
      <c r="C10" t="s">
        <v>19</v>
      </c>
      <c r="D10">
        <v>7</v>
      </c>
      <c r="E10">
        <v>40</v>
      </c>
      <c r="G10">
        <v>1.77</v>
      </c>
      <c r="I10">
        <v>80</v>
      </c>
      <c r="K10">
        <v>0.78</v>
      </c>
      <c r="L10">
        <v>0.08</v>
      </c>
      <c r="M10">
        <v>78</v>
      </c>
      <c r="N10">
        <v>5</v>
      </c>
      <c r="O10">
        <v>1.21</v>
      </c>
      <c r="P10">
        <v>0.12</v>
      </c>
      <c r="Q10">
        <v>0.63</v>
      </c>
      <c r="R10">
        <v>7.0000000000000007E-2</v>
      </c>
      <c r="S10">
        <v>1.55</v>
      </c>
      <c r="T10">
        <v>0.11</v>
      </c>
      <c r="U10">
        <v>0.94</v>
      </c>
      <c r="V10">
        <v>7.0000000000000007E-2</v>
      </c>
      <c r="W10">
        <v>0.61</v>
      </c>
      <c r="X10">
        <v>0.06</v>
      </c>
      <c r="Y10">
        <v>61</v>
      </c>
      <c r="AA10">
        <v>39</v>
      </c>
      <c r="AG10">
        <v>0.17499999999999999</v>
      </c>
      <c r="AH10">
        <v>6.0999999999999999E-2</v>
      </c>
      <c r="AT10">
        <v>1.07</v>
      </c>
      <c r="AU10">
        <v>0.05</v>
      </c>
      <c r="AV10">
        <v>0.49</v>
      </c>
      <c r="AW10">
        <v>0.1</v>
      </c>
      <c r="AX10">
        <v>69</v>
      </c>
      <c r="AZ10">
        <v>31</v>
      </c>
    </row>
    <row r="11" spans="1:59" x14ac:dyDescent="0.25">
      <c r="A11" s="5" t="s">
        <v>62</v>
      </c>
      <c r="B11" t="s">
        <v>61</v>
      </c>
      <c r="C11" t="s">
        <v>19</v>
      </c>
      <c r="D11">
        <v>7</v>
      </c>
      <c r="E11">
        <v>40</v>
      </c>
      <c r="G11">
        <v>1.77</v>
      </c>
      <c r="I11">
        <v>80</v>
      </c>
      <c r="K11">
        <v>1.49</v>
      </c>
      <c r="L11">
        <v>0.22</v>
      </c>
      <c r="M11">
        <v>104</v>
      </c>
      <c r="N11">
        <v>7</v>
      </c>
      <c r="O11">
        <v>1.72</v>
      </c>
      <c r="P11">
        <v>0.21</v>
      </c>
      <c r="Q11">
        <v>0.86</v>
      </c>
      <c r="R11">
        <v>0.13</v>
      </c>
      <c r="S11">
        <v>1.51</v>
      </c>
      <c r="T11">
        <v>0.08</v>
      </c>
      <c r="U11">
        <v>0.6</v>
      </c>
      <c r="V11">
        <v>0.06</v>
      </c>
      <c r="W11">
        <v>0.55000000000000004</v>
      </c>
      <c r="X11">
        <v>0.04</v>
      </c>
      <c r="Y11">
        <v>52</v>
      </c>
      <c r="AA11">
        <v>48</v>
      </c>
      <c r="AG11">
        <v>0.18099999999999999</v>
      </c>
      <c r="AH11">
        <v>4.3999999999999997E-2</v>
      </c>
      <c r="AT11">
        <v>0.76</v>
      </c>
      <c r="AU11">
        <v>0.06</v>
      </c>
      <c r="AV11">
        <v>0.4</v>
      </c>
      <c r="AW11">
        <v>0.03</v>
      </c>
      <c r="AX11">
        <v>66</v>
      </c>
      <c r="AZ11">
        <v>34</v>
      </c>
    </row>
    <row r="12" spans="1:59" x14ac:dyDescent="0.25">
      <c r="A12" s="5" t="s">
        <v>62</v>
      </c>
      <c r="B12" t="s">
        <v>63</v>
      </c>
      <c r="C12" t="s">
        <v>19</v>
      </c>
      <c r="D12">
        <v>7</v>
      </c>
      <c r="E12">
        <v>40</v>
      </c>
      <c r="G12">
        <v>1.77</v>
      </c>
      <c r="I12">
        <v>80</v>
      </c>
      <c r="K12">
        <v>1.2</v>
      </c>
      <c r="L12">
        <v>0.23</v>
      </c>
      <c r="M12">
        <v>99</v>
      </c>
      <c r="N12">
        <v>7</v>
      </c>
      <c r="O12">
        <v>1.44</v>
      </c>
      <c r="P12">
        <v>0.17</v>
      </c>
      <c r="Q12">
        <v>0.75</v>
      </c>
      <c r="R12">
        <v>0.1</v>
      </c>
      <c r="S12">
        <v>1.21</v>
      </c>
      <c r="T12">
        <v>0.09</v>
      </c>
      <c r="U12">
        <v>0.72</v>
      </c>
      <c r="V12">
        <v>0.09</v>
      </c>
      <c r="W12">
        <v>0.49</v>
      </c>
      <c r="X12">
        <v>0.02</v>
      </c>
      <c r="Y12">
        <v>60</v>
      </c>
      <c r="AA12">
        <v>40</v>
      </c>
      <c r="AG12">
        <v>0.186</v>
      </c>
      <c r="AH12">
        <v>0.06</v>
      </c>
      <c r="AT12">
        <v>0.79</v>
      </c>
      <c r="AU12">
        <v>0.1</v>
      </c>
      <c r="AV12">
        <v>0.43</v>
      </c>
      <c r="AW12">
        <v>0.04</v>
      </c>
      <c r="AX12">
        <v>65</v>
      </c>
      <c r="AZ12">
        <v>35</v>
      </c>
    </row>
    <row r="13" spans="1:59" x14ac:dyDescent="0.25">
      <c r="A13" s="5" t="s">
        <v>62</v>
      </c>
      <c r="B13" t="s">
        <v>65</v>
      </c>
      <c r="C13" t="s">
        <v>19</v>
      </c>
      <c r="D13">
        <v>7</v>
      </c>
      <c r="E13">
        <v>40</v>
      </c>
      <c r="G13">
        <v>1.77</v>
      </c>
      <c r="I13">
        <v>80</v>
      </c>
      <c r="K13">
        <v>0.75</v>
      </c>
      <c r="L13">
        <v>0.11</v>
      </c>
      <c r="M13">
        <v>81</v>
      </c>
      <c r="N13">
        <v>6</v>
      </c>
      <c r="O13">
        <v>1.1100000000000001</v>
      </c>
      <c r="P13">
        <v>0.11</v>
      </c>
      <c r="Q13">
        <v>0.56000000000000005</v>
      </c>
      <c r="R13">
        <v>0.06</v>
      </c>
      <c r="S13">
        <v>1.49</v>
      </c>
      <c r="T13">
        <v>0.12</v>
      </c>
      <c r="U13">
        <v>0.95</v>
      </c>
      <c r="V13">
        <v>0.14000000000000001</v>
      </c>
      <c r="W13">
        <v>0.53</v>
      </c>
      <c r="X13">
        <v>0.03</v>
      </c>
      <c r="Y13">
        <v>64</v>
      </c>
      <c r="AA13">
        <v>36</v>
      </c>
      <c r="AG13">
        <v>0.19800000000000001</v>
      </c>
      <c r="AH13">
        <v>7.0999999999999994E-2</v>
      </c>
      <c r="AT13">
        <v>1.04</v>
      </c>
      <c r="AU13">
        <v>0.11</v>
      </c>
      <c r="AV13">
        <v>0.45</v>
      </c>
      <c r="AW13">
        <v>0.04</v>
      </c>
      <c r="AX13">
        <v>70</v>
      </c>
      <c r="AZ13">
        <v>30</v>
      </c>
    </row>
    <row r="14" spans="1:59" x14ac:dyDescent="0.25">
      <c r="A14" s="5" t="s">
        <v>62</v>
      </c>
      <c r="B14" t="s">
        <v>64</v>
      </c>
      <c r="C14" t="s">
        <v>19</v>
      </c>
      <c r="D14">
        <v>7</v>
      </c>
      <c r="E14">
        <v>40</v>
      </c>
      <c r="G14">
        <v>1.77</v>
      </c>
      <c r="I14">
        <v>80</v>
      </c>
      <c r="K14">
        <v>1.69</v>
      </c>
      <c r="L14">
        <v>0.21</v>
      </c>
      <c r="M14">
        <v>169</v>
      </c>
      <c r="N14">
        <v>21</v>
      </c>
      <c r="O14">
        <v>1.71</v>
      </c>
      <c r="P14">
        <v>0.18</v>
      </c>
      <c r="Q14">
        <v>0.87</v>
      </c>
      <c r="R14">
        <v>0.09</v>
      </c>
      <c r="S14">
        <v>1.01</v>
      </c>
      <c r="T14">
        <v>7.0000000000000007E-2</v>
      </c>
      <c r="U14">
        <v>0.55000000000000004</v>
      </c>
      <c r="V14">
        <v>0.06</v>
      </c>
      <c r="W14">
        <v>0.45</v>
      </c>
      <c r="X14">
        <v>0.03</v>
      </c>
      <c r="Y14">
        <v>55</v>
      </c>
      <c r="AA14">
        <v>45</v>
      </c>
      <c r="AG14">
        <v>0.184</v>
      </c>
      <c r="AH14">
        <v>5.2999999999999999E-2</v>
      </c>
      <c r="AT14">
        <v>0.64</v>
      </c>
      <c r="AU14">
        <v>7.0000000000000007E-2</v>
      </c>
      <c r="AV14">
        <v>0.39</v>
      </c>
      <c r="AW14">
        <v>0.04</v>
      </c>
      <c r="AX14">
        <v>62</v>
      </c>
      <c r="AZ14">
        <v>38</v>
      </c>
    </row>
    <row r="15" spans="1:59" x14ac:dyDescent="0.25">
      <c r="A15" s="5" t="s">
        <v>66</v>
      </c>
      <c r="B15" t="s">
        <v>59</v>
      </c>
      <c r="C15" t="s">
        <v>19</v>
      </c>
      <c r="D15">
        <v>10</v>
      </c>
      <c r="E15">
        <v>41</v>
      </c>
      <c r="G15">
        <v>1.77</v>
      </c>
      <c r="I15">
        <v>79</v>
      </c>
      <c r="K15">
        <v>1</v>
      </c>
      <c r="L15">
        <v>0.16</v>
      </c>
      <c r="M15">
        <v>87</v>
      </c>
      <c r="N15">
        <v>7</v>
      </c>
      <c r="O15">
        <v>1.36</v>
      </c>
      <c r="P15">
        <v>0.15</v>
      </c>
      <c r="Q15">
        <v>0.72</v>
      </c>
      <c r="R15">
        <v>0.08</v>
      </c>
      <c r="S15">
        <v>1.38</v>
      </c>
      <c r="T15">
        <v>0.11</v>
      </c>
      <c r="U15">
        <v>0.8</v>
      </c>
      <c r="V15">
        <v>7.0000000000000007E-2</v>
      </c>
      <c r="W15">
        <v>0.57999999999999996</v>
      </c>
      <c r="X15">
        <v>0.06</v>
      </c>
      <c r="AC15">
        <v>0.2</v>
      </c>
      <c r="AD15">
        <v>0.06</v>
      </c>
      <c r="AP15">
        <v>0.64</v>
      </c>
      <c r="AQ15">
        <v>0.09</v>
      </c>
      <c r="AT15">
        <v>0.94</v>
      </c>
      <c r="AU15">
        <v>0.12</v>
      </c>
      <c r="AV15">
        <v>0.43</v>
      </c>
      <c r="AW15">
        <v>0.04</v>
      </c>
      <c r="BB15">
        <v>0.17</v>
      </c>
      <c r="BC15">
        <v>0.04</v>
      </c>
    </row>
    <row r="16" spans="1:59" x14ac:dyDescent="0.25">
      <c r="A16" s="5" t="s">
        <v>66</v>
      </c>
      <c r="B16" t="s">
        <v>61</v>
      </c>
      <c r="C16" t="s">
        <v>19</v>
      </c>
      <c r="D16">
        <v>10</v>
      </c>
      <c r="E16">
        <v>41</v>
      </c>
      <c r="G16">
        <v>1.77</v>
      </c>
      <c r="I16">
        <v>79</v>
      </c>
      <c r="K16">
        <v>1.4</v>
      </c>
      <c r="L16">
        <v>0.25</v>
      </c>
      <c r="M16">
        <v>102</v>
      </c>
      <c r="N16">
        <v>9</v>
      </c>
      <c r="O16">
        <v>1.64</v>
      </c>
      <c r="P16">
        <v>0.22</v>
      </c>
      <c r="Q16">
        <v>0.83</v>
      </c>
      <c r="R16">
        <v>0.11</v>
      </c>
      <c r="S16">
        <v>1.18</v>
      </c>
      <c r="T16">
        <v>0.11</v>
      </c>
      <c r="U16">
        <v>0.62</v>
      </c>
      <c r="V16">
        <v>0.08</v>
      </c>
      <c r="W16">
        <v>0.56000000000000005</v>
      </c>
      <c r="X16">
        <v>0.04</v>
      </c>
      <c r="AC16">
        <v>0.11</v>
      </c>
      <c r="AD16">
        <v>0.03</v>
      </c>
      <c r="AP16">
        <v>0.81</v>
      </c>
      <c r="AQ16">
        <v>0.12</v>
      </c>
      <c r="AT16">
        <v>0.78</v>
      </c>
      <c r="AU16">
        <v>0.09</v>
      </c>
      <c r="AV16">
        <v>0.41</v>
      </c>
      <c r="AW16">
        <v>0.04</v>
      </c>
      <c r="BB16">
        <v>0.1</v>
      </c>
      <c r="BC16">
        <v>0.04</v>
      </c>
    </row>
    <row r="17" spans="1:56" x14ac:dyDescent="0.25">
      <c r="A17" s="8" t="s">
        <v>67</v>
      </c>
      <c r="C17" t="s">
        <v>19</v>
      </c>
      <c r="D17">
        <v>34</v>
      </c>
      <c r="E17">
        <v>43.3</v>
      </c>
      <c r="F17">
        <v>12.5</v>
      </c>
      <c r="G17">
        <v>1.77</v>
      </c>
      <c r="H17">
        <v>6.6000000000000003E-2</v>
      </c>
      <c r="I17">
        <v>69.599999999999994</v>
      </c>
      <c r="J17">
        <v>11.7</v>
      </c>
      <c r="K17">
        <v>0.94</v>
      </c>
      <c r="L17">
        <v>0.15</v>
      </c>
      <c r="M17">
        <v>85</v>
      </c>
      <c r="O17">
        <v>1.29</v>
      </c>
      <c r="P17">
        <v>0.16900000000000001</v>
      </c>
      <c r="Q17">
        <v>0.67500000000000004</v>
      </c>
      <c r="R17">
        <v>9.4E-2</v>
      </c>
      <c r="S17">
        <v>1.41</v>
      </c>
      <c r="T17">
        <v>0.12</v>
      </c>
      <c r="U17">
        <v>0.8</v>
      </c>
      <c r="V17">
        <v>0.08</v>
      </c>
      <c r="W17">
        <v>0.61</v>
      </c>
      <c r="X17">
        <v>0.05</v>
      </c>
      <c r="Y17">
        <v>57</v>
      </c>
      <c r="AA17">
        <v>43</v>
      </c>
      <c r="AC17">
        <v>0.15</v>
      </c>
      <c r="AD17">
        <v>0.04</v>
      </c>
      <c r="AG17">
        <v>0.10100000000000001</v>
      </c>
      <c r="AH17">
        <v>3.4000000000000002E-2</v>
      </c>
      <c r="AP17">
        <v>0.61699999999999999</v>
      </c>
      <c r="AQ17">
        <v>9.2999999999999999E-2</v>
      </c>
      <c r="AT17">
        <v>0.92</v>
      </c>
      <c r="AU17">
        <v>0.1</v>
      </c>
      <c r="AV17">
        <v>0.49</v>
      </c>
      <c r="AW17">
        <v>0.04</v>
      </c>
      <c r="AX17">
        <v>65</v>
      </c>
      <c r="AZ17">
        <v>35</v>
      </c>
      <c r="BB17">
        <v>0.15</v>
      </c>
      <c r="BC17">
        <v>0.04</v>
      </c>
    </row>
    <row r="18" spans="1:56" x14ac:dyDescent="0.25">
      <c r="A18" s="8" t="s">
        <v>67</v>
      </c>
      <c r="B18" t="s">
        <v>52</v>
      </c>
      <c r="C18" t="s">
        <v>19</v>
      </c>
      <c r="D18">
        <v>10</v>
      </c>
      <c r="K18">
        <v>0.99</v>
      </c>
      <c r="L18">
        <v>0.13800000000000001</v>
      </c>
      <c r="M18">
        <v>88</v>
      </c>
      <c r="N18">
        <v>5</v>
      </c>
      <c r="O18">
        <v>0.13400000000000001</v>
      </c>
      <c r="P18">
        <v>0.129</v>
      </c>
      <c r="Q18">
        <v>0.69499999999999995</v>
      </c>
      <c r="R18">
        <v>9.5000000000000001E-2</v>
      </c>
      <c r="S18">
        <v>1.37</v>
      </c>
      <c r="T18">
        <v>0.09</v>
      </c>
      <c r="U18">
        <v>0.77</v>
      </c>
      <c r="V18">
        <v>7.0000000000000007E-2</v>
      </c>
      <c r="W18">
        <v>0.6</v>
      </c>
      <c r="X18">
        <v>0.04</v>
      </c>
      <c r="Y18">
        <v>56</v>
      </c>
      <c r="AA18">
        <v>45</v>
      </c>
      <c r="AC18">
        <v>0.15</v>
      </c>
      <c r="AD18">
        <v>0.04</v>
      </c>
      <c r="AE18">
        <v>11</v>
      </c>
      <c r="AG18">
        <v>5.8999999999999997E-2</v>
      </c>
      <c r="AH18">
        <v>2.9000000000000001E-2</v>
      </c>
      <c r="AP18">
        <v>0.65400000000000003</v>
      </c>
      <c r="AQ18">
        <v>4.8000000000000001E-2</v>
      </c>
      <c r="AT18">
        <v>0.89</v>
      </c>
      <c r="AU18">
        <v>7.0000000000000007E-2</v>
      </c>
      <c r="AV18">
        <v>0.48</v>
      </c>
      <c r="AW18">
        <v>0.03</v>
      </c>
      <c r="AX18">
        <v>66</v>
      </c>
      <c r="AZ18">
        <v>36</v>
      </c>
      <c r="BB18">
        <v>0.14000000000000001</v>
      </c>
      <c r="BC18">
        <v>0.04</v>
      </c>
      <c r="BD18">
        <v>10</v>
      </c>
    </row>
    <row r="19" spans="1:56" x14ac:dyDescent="0.25">
      <c r="A19" s="8" t="s">
        <v>67</v>
      </c>
      <c r="B19" t="s">
        <v>29</v>
      </c>
      <c r="C19" t="s">
        <v>19</v>
      </c>
      <c r="D19">
        <v>10</v>
      </c>
      <c r="K19">
        <v>0.13400000000000001</v>
      </c>
      <c r="L19">
        <v>0.155</v>
      </c>
      <c r="M19">
        <v>101</v>
      </c>
      <c r="N19">
        <v>6</v>
      </c>
      <c r="O19">
        <v>0.158</v>
      </c>
      <c r="P19">
        <v>0.11899999999999999</v>
      </c>
      <c r="Q19">
        <v>0.79900000000000004</v>
      </c>
      <c r="R19">
        <v>8.5999999999999993E-2</v>
      </c>
      <c r="S19">
        <v>1.34</v>
      </c>
      <c r="T19">
        <v>0.155</v>
      </c>
      <c r="U19">
        <v>0.62</v>
      </c>
      <c r="V19">
        <v>0.05</v>
      </c>
      <c r="W19">
        <v>0.56000000000000005</v>
      </c>
      <c r="X19">
        <v>0.03</v>
      </c>
      <c r="Y19">
        <v>53</v>
      </c>
      <c r="AA19">
        <v>47</v>
      </c>
      <c r="AC19">
        <v>0.1</v>
      </c>
      <c r="AD19">
        <v>0.03</v>
      </c>
      <c r="AE19">
        <v>7</v>
      </c>
      <c r="AG19">
        <v>6.2E-2</v>
      </c>
      <c r="AH19">
        <v>3.3000000000000002E-2</v>
      </c>
      <c r="AP19">
        <v>0.77900000000000003</v>
      </c>
      <c r="AQ19">
        <v>5.2999999999999999E-2</v>
      </c>
      <c r="AT19">
        <v>0.75</v>
      </c>
      <c r="AU19">
        <v>0.05</v>
      </c>
      <c r="AV19">
        <v>0.44</v>
      </c>
      <c r="AW19">
        <v>0.04</v>
      </c>
      <c r="AX19">
        <v>64</v>
      </c>
      <c r="AZ19">
        <v>37</v>
      </c>
      <c r="BB19">
        <v>0.09</v>
      </c>
      <c r="BC19">
        <v>0.03</v>
      </c>
      <c r="BD19">
        <v>6</v>
      </c>
    </row>
    <row r="20" spans="1:56" x14ac:dyDescent="0.25">
      <c r="A20" s="8" t="s">
        <v>69</v>
      </c>
      <c r="B20" t="s">
        <v>71</v>
      </c>
      <c r="C20" t="s">
        <v>19</v>
      </c>
      <c r="D20">
        <v>6</v>
      </c>
      <c r="E20">
        <v>33</v>
      </c>
      <c r="F20">
        <v>6</v>
      </c>
      <c r="G20">
        <v>1.76</v>
      </c>
      <c r="H20">
        <v>5</v>
      </c>
      <c r="I20">
        <v>81</v>
      </c>
      <c r="J20">
        <v>8</v>
      </c>
      <c r="K20">
        <v>1.39</v>
      </c>
      <c r="L20">
        <v>0.1</v>
      </c>
      <c r="O20">
        <v>0.71</v>
      </c>
      <c r="P20">
        <v>0.05</v>
      </c>
    </row>
    <row r="21" spans="1:56" x14ac:dyDescent="0.25">
      <c r="A21" s="5" t="s">
        <v>73</v>
      </c>
      <c r="B21" t="s">
        <v>74</v>
      </c>
      <c r="C21" t="s">
        <v>19</v>
      </c>
      <c r="D21">
        <v>7</v>
      </c>
      <c r="E21">
        <v>41</v>
      </c>
      <c r="G21">
        <v>1.79</v>
      </c>
      <c r="I21">
        <v>71</v>
      </c>
      <c r="K21">
        <v>0.85</v>
      </c>
      <c r="L21">
        <v>0.18</v>
      </c>
      <c r="M21">
        <v>82</v>
      </c>
      <c r="N21">
        <v>10</v>
      </c>
      <c r="O21">
        <v>1.19</v>
      </c>
      <c r="P21">
        <v>0.2</v>
      </c>
      <c r="S21">
        <v>1.5</v>
      </c>
      <c r="T21">
        <v>0.24</v>
      </c>
      <c r="U21">
        <v>0.87</v>
      </c>
      <c r="V21">
        <v>0.03</v>
      </c>
      <c r="W21">
        <v>0.63</v>
      </c>
      <c r="X21">
        <v>0.03</v>
      </c>
    </row>
    <row r="22" spans="1:56" x14ac:dyDescent="0.25">
      <c r="A22" s="5" t="s">
        <v>73</v>
      </c>
      <c r="B22" t="s">
        <v>75</v>
      </c>
      <c r="D22">
        <v>7</v>
      </c>
      <c r="E22">
        <v>41</v>
      </c>
      <c r="G22">
        <v>1.79</v>
      </c>
      <c r="I22">
        <v>71</v>
      </c>
      <c r="K22">
        <v>0.83</v>
      </c>
      <c r="L22">
        <v>0.16</v>
      </c>
      <c r="M22">
        <v>82</v>
      </c>
      <c r="N22">
        <v>10</v>
      </c>
      <c r="O22">
        <v>1.2</v>
      </c>
      <c r="P22">
        <v>0.2</v>
      </c>
      <c r="S22">
        <v>1.44</v>
      </c>
      <c r="T22">
        <v>0.19</v>
      </c>
      <c r="U22">
        <v>0.92</v>
      </c>
      <c r="V22">
        <v>0.03</v>
      </c>
      <c r="W22">
        <v>0.52</v>
      </c>
      <c r="X22">
        <v>0.03</v>
      </c>
    </row>
    <row r="23" spans="1:56" x14ac:dyDescent="0.25">
      <c r="A23" s="5" t="s">
        <v>73</v>
      </c>
      <c r="B23" t="s">
        <v>76</v>
      </c>
      <c r="D23">
        <v>7</v>
      </c>
      <c r="E23">
        <v>41</v>
      </c>
      <c r="G23">
        <v>1.79</v>
      </c>
      <c r="I23">
        <v>71</v>
      </c>
      <c r="K23">
        <v>0.92</v>
      </c>
      <c r="L23">
        <v>0.15</v>
      </c>
      <c r="M23">
        <v>87</v>
      </c>
      <c r="N23">
        <v>4</v>
      </c>
      <c r="O23">
        <v>1.25</v>
      </c>
      <c r="P23">
        <v>0.2</v>
      </c>
      <c r="S23">
        <v>1.47</v>
      </c>
      <c r="T23">
        <v>0.15</v>
      </c>
      <c r="U23">
        <v>0.93</v>
      </c>
      <c r="V23">
        <v>0.02</v>
      </c>
      <c r="W23">
        <v>0.54</v>
      </c>
      <c r="X23">
        <v>0.02</v>
      </c>
    </row>
    <row r="24" spans="1:56" x14ac:dyDescent="0.25">
      <c r="A24" s="5" t="s">
        <v>77</v>
      </c>
      <c r="B24" t="s">
        <v>78</v>
      </c>
      <c r="C24" t="s">
        <v>19</v>
      </c>
      <c r="D24">
        <v>13</v>
      </c>
      <c r="E24">
        <v>60</v>
      </c>
      <c r="G24">
        <v>1.76</v>
      </c>
      <c r="I24">
        <v>70</v>
      </c>
      <c r="K24">
        <v>0.6</v>
      </c>
      <c r="L24">
        <v>0.25</v>
      </c>
      <c r="M24">
        <v>72</v>
      </c>
      <c r="N24">
        <v>18</v>
      </c>
      <c r="O24">
        <v>1</v>
      </c>
      <c r="P24">
        <v>0.2</v>
      </c>
    </row>
    <row r="25" spans="1:56" x14ac:dyDescent="0.25">
      <c r="A25" s="5" t="s">
        <v>77</v>
      </c>
      <c r="B25" t="s">
        <v>72</v>
      </c>
      <c r="C25" t="s">
        <v>19</v>
      </c>
      <c r="D25">
        <v>15</v>
      </c>
      <c r="E25">
        <v>31</v>
      </c>
      <c r="G25">
        <v>1.72</v>
      </c>
      <c r="I25">
        <v>72</v>
      </c>
      <c r="K25">
        <v>0.86</v>
      </c>
      <c r="L25">
        <v>0.23</v>
      </c>
      <c r="M25">
        <v>87</v>
      </c>
      <c r="N25">
        <v>13</v>
      </c>
      <c r="O25">
        <v>1.2</v>
      </c>
      <c r="P25">
        <v>0.18</v>
      </c>
    </row>
    <row r="26" spans="1:56" x14ac:dyDescent="0.25">
      <c r="A26" t="s">
        <v>87</v>
      </c>
      <c r="B26" t="s">
        <v>90</v>
      </c>
      <c r="D26">
        <v>8</v>
      </c>
      <c r="E26">
        <v>47</v>
      </c>
      <c r="F26">
        <v>13</v>
      </c>
      <c r="G26">
        <v>1.73</v>
      </c>
      <c r="H26">
        <v>0.04</v>
      </c>
      <c r="I26">
        <v>79.599999999999994</v>
      </c>
      <c r="J26">
        <v>10.4</v>
      </c>
      <c r="K26">
        <v>1.1200000000000001</v>
      </c>
      <c r="L26">
        <v>0.05</v>
      </c>
      <c r="Q26">
        <v>0.66</v>
      </c>
      <c r="R26">
        <v>0.04</v>
      </c>
      <c r="AJ26">
        <v>1.1200000000000001</v>
      </c>
      <c r="AK26">
        <v>0.05</v>
      </c>
      <c r="AP26">
        <v>0.64</v>
      </c>
      <c r="AQ26">
        <v>0.06</v>
      </c>
    </row>
    <row r="27" spans="1:56" x14ac:dyDescent="0.25">
      <c r="A27" t="s">
        <v>87</v>
      </c>
      <c r="B27" t="s">
        <v>89</v>
      </c>
      <c r="C27" t="s">
        <v>88</v>
      </c>
      <c r="D27">
        <v>8</v>
      </c>
      <c r="E27">
        <v>47</v>
      </c>
      <c r="F27">
        <v>13</v>
      </c>
      <c r="G27">
        <v>1.73</v>
      </c>
      <c r="H27">
        <v>0.04</v>
      </c>
      <c r="I27">
        <v>79.599999999999994</v>
      </c>
      <c r="J27">
        <v>10.4</v>
      </c>
      <c r="K27">
        <v>1.1200000000000001</v>
      </c>
      <c r="L27">
        <v>0.05</v>
      </c>
      <c r="Q27">
        <v>0.7</v>
      </c>
      <c r="R27">
        <v>0.06</v>
      </c>
      <c r="AJ27">
        <v>1.1200000000000001</v>
      </c>
      <c r="AK27">
        <v>0.05</v>
      </c>
      <c r="AP27">
        <v>0.64</v>
      </c>
      <c r="AQ27">
        <v>0.06</v>
      </c>
    </row>
    <row r="28" spans="1:56" x14ac:dyDescent="0.25">
      <c r="A28" t="s">
        <v>87</v>
      </c>
      <c r="B28" t="s">
        <v>92</v>
      </c>
      <c r="D28">
        <v>8</v>
      </c>
      <c r="E28">
        <v>47</v>
      </c>
      <c r="F28">
        <v>13</v>
      </c>
      <c r="G28">
        <v>1.73</v>
      </c>
      <c r="H28">
        <v>0.04</v>
      </c>
      <c r="I28">
        <v>79.599999999999994</v>
      </c>
      <c r="J28">
        <v>10.4</v>
      </c>
      <c r="K28">
        <v>1.29</v>
      </c>
      <c r="L28">
        <v>0.1</v>
      </c>
      <c r="Q28">
        <v>0.72</v>
      </c>
      <c r="R28">
        <v>7.0000000000000007E-2</v>
      </c>
      <c r="AJ28">
        <v>1.3</v>
      </c>
      <c r="AK28">
        <v>0.1</v>
      </c>
      <c r="AP28">
        <v>0.69</v>
      </c>
      <c r="AQ28">
        <v>0.06</v>
      </c>
    </row>
    <row r="29" spans="1:56" x14ac:dyDescent="0.25">
      <c r="A29" t="s">
        <v>87</v>
      </c>
      <c r="B29" t="s">
        <v>91</v>
      </c>
      <c r="C29" t="s">
        <v>88</v>
      </c>
      <c r="D29">
        <v>8</v>
      </c>
      <c r="E29">
        <v>47</v>
      </c>
      <c r="F29">
        <v>13</v>
      </c>
      <c r="G29">
        <v>1.73</v>
      </c>
      <c r="H29">
        <v>0.04</v>
      </c>
      <c r="I29">
        <v>79.599999999999994</v>
      </c>
      <c r="J29">
        <v>10.4</v>
      </c>
      <c r="K29">
        <v>1.2</v>
      </c>
      <c r="L29">
        <v>0.1</v>
      </c>
      <c r="Q29">
        <v>0.71</v>
      </c>
      <c r="R29">
        <v>0.06</v>
      </c>
      <c r="AJ29">
        <v>1.21</v>
      </c>
      <c r="AK29">
        <v>0.1</v>
      </c>
      <c r="AP29">
        <v>0.67</v>
      </c>
      <c r="AQ29">
        <v>0.05</v>
      </c>
    </row>
    <row r="30" spans="1:56" x14ac:dyDescent="0.25">
      <c r="A30" t="s">
        <v>99</v>
      </c>
      <c r="B30" t="s">
        <v>107</v>
      </c>
      <c r="C30" t="s">
        <v>19</v>
      </c>
      <c r="D30">
        <v>2</v>
      </c>
      <c r="E30">
        <v>34.5</v>
      </c>
      <c r="F30">
        <v>0.7</v>
      </c>
      <c r="G30">
        <v>1.82</v>
      </c>
      <c r="H30">
        <v>0.05</v>
      </c>
      <c r="I30">
        <v>71</v>
      </c>
      <c r="J30">
        <v>2.8</v>
      </c>
      <c r="K30">
        <v>1.07</v>
      </c>
      <c r="L30">
        <v>0.04</v>
      </c>
      <c r="O30">
        <v>1.43</v>
      </c>
      <c r="P30">
        <v>0.03</v>
      </c>
      <c r="Q30">
        <v>0.74</v>
      </c>
      <c r="R30">
        <v>0.03</v>
      </c>
      <c r="Y30">
        <v>59</v>
      </c>
      <c r="Z30">
        <v>1</v>
      </c>
      <c r="AP30">
        <v>0.69</v>
      </c>
      <c r="AQ30">
        <v>0.03</v>
      </c>
      <c r="AX30">
        <v>67</v>
      </c>
      <c r="AY30">
        <v>1.4</v>
      </c>
    </row>
    <row r="31" spans="1:56" x14ac:dyDescent="0.25">
      <c r="A31" t="s">
        <v>99</v>
      </c>
      <c r="B31" t="s">
        <v>101</v>
      </c>
      <c r="C31" t="s">
        <v>19</v>
      </c>
      <c r="D31">
        <v>2</v>
      </c>
      <c r="E31">
        <v>34.5</v>
      </c>
      <c r="F31">
        <v>0.7</v>
      </c>
      <c r="G31">
        <v>1.82</v>
      </c>
      <c r="H31">
        <v>0.05</v>
      </c>
      <c r="I31">
        <v>71</v>
      </c>
      <c r="J31">
        <v>2.8</v>
      </c>
      <c r="K31">
        <v>1.2</v>
      </c>
      <c r="L31">
        <v>0.02</v>
      </c>
      <c r="O31">
        <v>1.44</v>
      </c>
      <c r="P31">
        <v>0.04</v>
      </c>
      <c r="Q31">
        <v>0.72</v>
      </c>
      <c r="R31">
        <v>0.04</v>
      </c>
      <c r="Y31">
        <v>59</v>
      </c>
      <c r="Z31">
        <v>1.3</v>
      </c>
      <c r="AP31">
        <v>0.72</v>
      </c>
      <c r="AQ31">
        <v>0.01</v>
      </c>
      <c r="AX31">
        <v>68</v>
      </c>
      <c r="AY31">
        <v>0.6</v>
      </c>
    </row>
    <row r="32" spans="1:56" x14ac:dyDescent="0.25">
      <c r="A32" t="s">
        <v>99</v>
      </c>
      <c r="B32" t="s">
        <v>102</v>
      </c>
      <c r="C32" t="s">
        <v>19</v>
      </c>
      <c r="D32">
        <v>2</v>
      </c>
      <c r="E32">
        <v>34.5</v>
      </c>
      <c r="F32">
        <v>0.7</v>
      </c>
      <c r="G32">
        <v>1.82</v>
      </c>
      <c r="H32">
        <v>0.05</v>
      </c>
      <c r="I32">
        <v>71</v>
      </c>
      <c r="J32">
        <v>2.8</v>
      </c>
      <c r="K32">
        <v>1.26</v>
      </c>
      <c r="L32">
        <v>0.04</v>
      </c>
      <c r="O32">
        <v>1.54</v>
      </c>
      <c r="P32">
        <v>0.04</v>
      </c>
      <c r="Q32">
        <v>0.74</v>
      </c>
      <c r="R32">
        <v>0.02</v>
      </c>
      <c r="Y32">
        <v>55</v>
      </c>
      <c r="Z32">
        <v>1</v>
      </c>
      <c r="AP32">
        <v>0.81</v>
      </c>
      <c r="AQ32">
        <v>0.04</v>
      </c>
      <c r="AX32">
        <v>68</v>
      </c>
      <c r="AY32">
        <v>0.8</v>
      </c>
    </row>
    <row r="33" spans="1:57" x14ac:dyDescent="0.25">
      <c r="A33" t="s">
        <v>99</v>
      </c>
      <c r="B33" t="s">
        <v>100</v>
      </c>
      <c r="C33" t="s">
        <v>19</v>
      </c>
      <c r="D33">
        <v>2</v>
      </c>
      <c r="E33">
        <v>34.5</v>
      </c>
      <c r="F33">
        <v>0.7</v>
      </c>
      <c r="G33">
        <v>1.82</v>
      </c>
      <c r="H33">
        <v>0.05</v>
      </c>
      <c r="I33">
        <v>71</v>
      </c>
      <c r="J33">
        <v>2.8</v>
      </c>
      <c r="K33">
        <v>1.1000000000000001</v>
      </c>
      <c r="L33">
        <v>0.04</v>
      </c>
      <c r="O33">
        <v>1.58</v>
      </c>
      <c r="P33">
        <v>0.03</v>
      </c>
      <c r="Q33">
        <v>0.8</v>
      </c>
      <c r="R33">
        <v>0.03</v>
      </c>
      <c r="Y33">
        <v>54</v>
      </c>
      <c r="Z33">
        <v>1.4</v>
      </c>
      <c r="AP33">
        <v>0.84</v>
      </c>
      <c r="AQ33">
        <v>7.0000000000000007E-2</v>
      </c>
      <c r="AX33">
        <v>67</v>
      </c>
      <c r="AY33">
        <v>0.9</v>
      </c>
    </row>
    <row r="34" spans="1:57" x14ac:dyDescent="0.25">
      <c r="A34" t="s">
        <v>99</v>
      </c>
      <c r="B34" t="s">
        <v>104</v>
      </c>
      <c r="C34" t="s">
        <v>19</v>
      </c>
      <c r="D34">
        <v>2</v>
      </c>
      <c r="E34">
        <v>34.5</v>
      </c>
      <c r="F34">
        <v>0.7</v>
      </c>
      <c r="G34">
        <v>1.82</v>
      </c>
      <c r="H34">
        <v>0.05</v>
      </c>
      <c r="I34">
        <v>71</v>
      </c>
      <c r="J34">
        <v>2.8</v>
      </c>
      <c r="K34">
        <v>1.48</v>
      </c>
      <c r="L34">
        <v>0.03</v>
      </c>
      <c r="O34">
        <v>1.58</v>
      </c>
      <c r="P34">
        <v>0.03</v>
      </c>
      <c r="Q34">
        <v>0.7</v>
      </c>
      <c r="R34">
        <v>0.01</v>
      </c>
      <c r="Y34">
        <v>54</v>
      </c>
      <c r="Z34">
        <v>1.4</v>
      </c>
      <c r="AP34">
        <v>0.88</v>
      </c>
      <c r="AQ34">
        <v>0.03</v>
      </c>
      <c r="AX34">
        <v>68</v>
      </c>
      <c r="AY34">
        <v>0.08</v>
      </c>
    </row>
    <row r="35" spans="1:57" x14ac:dyDescent="0.25">
      <c r="A35" t="s">
        <v>99</v>
      </c>
      <c r="B35" t="s">
        <v>106</v>
      </c>
      <c r="C35" t="s">
        <v>19</v>
      </c>
      <c r="D35">
        <v>2</v>
      </c>
      <c r="E35">
        <v>34.5</v>
      </c>
      <c r="F35">
        <v>0.7</v>
      </c>
      <c r="G35">
        <v>1.82</v>
      </c>
      <c r="H35">
        <v>0.05</v>
      </c>
      <c r="I35">
        <v>71</v>
      </c>
      <c r="J35">
        <v>2.8</v>
      </c>
      <c r="K35">
        <v>1.66</v>
      </c>
      <c r="L35">
        <v>0.03</v>
      </c>
      <c r="O35">
        <v>1.67</v>
      </c>
      <c r="P35">
        <v>7.0000000000000007E-2</v>
      </c>
      <c r="Q35">
        <v>0.76</v>
      </c>
      <c r="R35">
        <v>0.02</v>
      </c>
      <c r="Y35">
        <v>55</v>
      </c>
      <c r="Z35">
        <v>2</v>
      </c>
      <c r="AP35">
        <v>0.91</v>
      </c>
      <c r="AQ35">
        <v>0.06</v>
      </c>
      <c r="AX35">
        <v>67</v>
      </c>
      <c r="AY35">
        <v>1.4</v>
      </c>
    </row>
    <row r="36" spans="1:57" x14ac:dyDescent="0.25">
      <c r="A36" t="s">
        <v>99</v>
      </c>
      <c r="B36" t="s">
        <v>105</v>
      </c>
      <c r="C36" t="s">
        <v>19</v>
      </c>
      <c r="D36">
        <v>2</v>
      </c>
      <c r="E36">
        <v>34.5</v>
      </c>
      <c r="F36">
        <v>0.7</v>
      </c>
      <c r="G36">
        <v>1.82</v>
      </c>
      <c r="H36">
        <v>0.05</v>
      </c>
      <c r="I36">
        <v>71</v>
      </c>
      <c r="J36">
        <v>2.8</v>
      </c>
      <c r="K36">
        <v>1.57</v>
      </c>
      <c r="L36">
        <v>0.03</v>
      </c>
      <c r="O36">
        <v>1.73</v>
      </c>
      <c r="P36">
        <v>0.04</v>
      </c>
      <c r="Q36">
        <v>0.74</v>
      </c>
      <c r="R36">
        <v>0.05</v>
      </c>
      <c r="Y36">
        <v>52</v>
      </c>
      <c r="Z36">
        <v>0.9</v>
      </c>
      <c r="AP36">
        <v>0.99</v>
      </c>
      <c r="AQ36">
        <v>0.02</v>
      </c>
      <c r="AX36">
        <v>67</v>
      </c>
      <c r="AY36">
        <v>1.2</v>
      </c>
    </row>
    <row r="37" spans="1:57" x14ac:dyDescent="0.25">
      <c r="A37" t="s">
        <v>99</v>
      </c>
      <c r="B37" t="s">
        <v>103</v>
      </c>
      <c r="C37" t="s">
        <v>19</v>
      </c>
      <c r="D37">
        <v>2</v>
      </c>
      <c r="E37">
        <v>34.5</v>
      </c>
      <c r="F37">
        <v>0.7</v>
      </c>
      <c r="G37">
        <v>1.82</v>
      </c>
      <c r="H37">
        <v>0.05</v>
      </c>
      <c r="I37">
        <v>71</v>
      </c>
      <c r="J37">
        <v>2.8</v>
      </c>
      <c r="K37">
        <v>1.51</v>
      </c>
      <c r="L37">
        <v>0.05</v>
      </c>
      <c r="O37">
        <v>1.75</v>
      </c>
      <c r="P37">
        <v>0.03</v>
      </c>
      <c r="Q37">
        <v>0.76</v>
      </c>
      <c r="R37">
        <v>7.0000000000000007E-2</v>
      </c>
      <c r="Y37">
        <v>54</v>
      </c>
      <c r="Z37">
        <v>1</v>
      </c>
      <c r="AP37">
        <v>0.99</v>
      </c>
      <c r="AQ37">
        <v>0.06</v>
      </c>
      <c r="AX37">
        <v>67</v>
      </c>
      <c r="AY37">
        <v>1.4</v>
      </c>
    </row>
    <row r="38" spans="1:57" x14ac:dyDescent="0.25">
      <c r="A38" t="s">
        <v>118</v>
      </c>
      <c r="B38" t="s">
        <v>119</v>
      </c>
      <c r="D38">
        <v>16</v>
      </c>
      <c r="E38">
        <v>40</v>
      </c>
      <c r="J38">
        <v>1.04</v>
      </c>
      <c r="K38">
        <v>0.214</v>
      </c>
    </row>
    <row r="39" spans="1:57" x14ac:dyDescent="0.25">
      <c r="A39" t="s">
        <v>118</v>
      </c>
      <c r="B39" t="s">
        <v>120</v>
      </c>
      <c r="D39">
        <v>8</v>
      </c>
      <c r="E39">
        <v>38</v>
      </c>
      <c r="J39">
        <v>1.19</v>
      </c>
      <c r="K39">
        <v>0.251</v>
      </c>
    </row>
    <row r="40" spans="1:57" x14ac:dyDescent="0.25">
      <c r="A40" t="s">
        <v>118</v>
      </c>
      <c r="B40" t="s">
        <v>121</v>
      </c>
      <c r="D40">
        <v>16</v>
      </c>
      <c r="E40">
        <v>40</v>
      </c>
      <c r="J40">
        <v>1.25</v>
      </c>
      <c r="K40">
        <v>0.29699999999999999</v>
      </c>
    </row>
    <row r="41" spans="1:57" x14ac:dyDescent="0.25">
      <c r="A41" t="s">
        <v>118</v>
      </c>
      <c r="B41" t="s">
        <v>122</v>
      </c>
      <c r="D41">
        <v>8</v>
      </c>
      <c r="E41">
        <v>38</v>
      </c>
      <c r="J41">
        <v>1.45</v>
      </c>
      <c r="K41">
        <v>0.35899999999999999</v>
      </c>
    </row>
    <row r="42" spans="1:57" x14ac:dyDescent="0.25">
      <c r="A42" t="s">
        <v>129</v>
      </c>
      <c r="B42" t="s">
        <v>130</v>
      </c>
      <c r="C42" t="s">
        <v>19</v>
      </c>
      <c r="D42">
        <v>25</v>
      </c>
      <c r="E42">
        <v>28.16</v>
      </c>
      <c r="F42">
        <v>7.24</v>
      </c>
      <c r="G42">
        <v>1.73</v>
      </c>
      <c r="H42">
        <v>7.0000000000000007E-2</v>
      </c>
      <c r="I42">
        <v>67.400000000000006</v>
      </c>
      <c r="J42">
        <v>12.44</v>
      </c>
      <c r="K42">
        <v>0.66</v>
      </c>
      <c r="L42">
        <v>0.08</v>
      </c>
      <c r="M42">
        <v>74.3</v>
      </c>
      <c r="N42">
        <v>8.1</v>
      </c>
      <c r="O42">
        <v>1.1399999999999999</v>
      </c>
      <c r="P42">
        <v>0.13</v>
      </c>
      <c r="Q42">
        <v>0.56000000000000005</v>
      </c>
      <c r="R42">
        <v>0.05</v>
      </c>
      <c r="AP42">
        <v>0.57999999999999996</v>
      </c>
      <c r="AQ42">
        <v>0.04</v>
      </c>
    </row>
    <row r="43" spans="1:57" x14ac:dyDescent="0.25">
      <c r="A43" t="s">
        <v>129</v>
      </c>
      <c r="B43" t="s">
        <v>131</v>
      </c>
      <c r="D43">
        <v>25</v>
      </c>
      <c r="E43">
        <v>28.18</v>
      </c>
      <c r="F43">
        <v>6.48</v>
      </c>
      <c r="G43">
        <v>1.72</v>
      </c>
      <c r="H43">
        <v>0.06</v>
      </c>
      <c r="I43">
        <v>68.12</v>
      </c>
      <c r="J43">
        <v>12.54</v>
      </c>
      <c r="K43">
        <v>0.62</v>
      </c>
      <c r="L43">
        <v>0.09</v>
      </c>
      <c r="M43">
        <v>68.400000000000006</v>
      </c>
      <c r="N43">
        <v>7.5</v>
      </c>
      <c r="O43">
        <v>108.2</v>
      </c>
      <c r="P43">
        <v>0.08</v>
      </c>
      <c r="Q43">
        <v>0.54</v>
      </c>
      <c r="R43">
        <v>0.05</v>
      </c>
      <c r="AP43">
        <v>0.54</v>
      </c>
      <c r="AQ43">
        <v>0.06</v>
      </c>
    </row>
    <row r="44" spans="1:57" x14ac:dyDescent="0.25">
      <c r="A44" t="s">
        <v>144</v>
      </c>
      <c r="B44" t="s">
        <v>145</v>
      </c>
    </row>
    <row r="45" spans="1:57" x14ac:dyDescent="0.25">
      <c r="A45" t="s">
        <v>144</v>
      </c>
      <c r="B45" t="s">
        <v>146</v>
      </c>
    </row>
    <row r="46" spans="1:57" x14ac:dyDescent="0.25">
      <c r="A46" s="5" t="s">
        <v>147</v>
      </c>
      <c r="B46" t="s">
        <v>52</v>
      </c>
      <c r="C46" t="s">
        <v>19</v>
      </c>
      <c r="D46">
        <v>11</v>
      </c>
      <c r="E46">
        <v>35.700000000000003</v>
      </c>
      <c r="G46">
        <v>1.85</v>
      </c>
      <c r="I46">
        <v>93</v>
      </c>
      <c r="K46">
        <v>1.01</v>
      </c>
      <c r="L46">
        <v>0.18</v>
      </c>
      <c r="M46">
        <v>1.49</v>
      </c>
      <c r="N46">
        <v>0.15</v>
      </c>
      <c r="O46">
        <v>1.33</v>
      </c>
      <c r="P46">
        <v>0.16</v>
      </c>
      <c r="Y46">
        <v>58.4</v>
      </c>
      <c r="Z46">
        <v>2.38</v>
      </c>
      <c r="AA46">
        <v>41.6</v>
      </c>
      <c r="AB46">
        <v>2.38</v>
      </c>
      <c r="AE46">
        <v>11.5</v>
      </c>
      <c r="AF46">
        <v>3.14</v>
      </c>
      <c r="AX46">
        <v>63.4</v>
      </c>
      <c r="AY46">
        <v>3.14</v>
      </c>
      <c r="AZ46">
        <v>36.9</v>
      </c>
      <c r="BA46">
        <v>3.15</v>
      </c>
      <c r="BD46">
        <v>10.3</v>
      </c>
      <c r="BE46">
        <v>2.5299999999999998</v>
      </c>
    </row>
    <row r="47" spans="1:57" x14ac:dyDescent="0.25">
      <c r="A47" s="5" t="s">
        <v>147</v>
      </c>
      <c r="B47" t="s">
        <v>29</v>
      </c>
      <c r="C47" t="s">
        <v>19</v>
      </c>
      <c r="D47">
        <v>11</v>
      </c>
      <c r="E47">
        <v>35.700000000000003</v>
      </c>
      <c r="G47">
        <v>1.85</v>
      </c>
      <c r="I47">
        <v>93</v>
      </c>
      <c r="K47">
        <v>1.25</v>
      </c>
      <c r="L47">
        <v>0.23</v>
      </c>
      <c r="M47">
        <v>1.65</v>
      </c>
      <c r="N47">
        <v>0.17</v>
      </c>
      <c r="O47">
        <v>1.5</v>
      </c>
      <c r="P47">
        <v>0.16</v>
      </c>
      <c r="Y47">
        <v>57.7</v>
      </c>
      <c r="Z47">
        <v>3.5</v>
      </c>
      <c r="AA47">
        <v>42.3</v>
      </c>
      <c r="AB47">
        <v>3.5</v>
      </c>
      <c r="AE47">
        <v>10.3</v>
      </c>
      <c r="AF47">
        <v>3.98</v>
      </c>
      <c r="AX47">
        <v>61.5</v>
      </c>
      <c r="AY47">
        <v>3.08</v>
      </c>
      <c r="AZ47">
        <v>28.45</v>
      </c>
      <c r="BA47">
        <v>3.08</v>
      </c>
      <c r="BD47">
        <v>9.6</v>
      </c>
      <c r="BE47">
        <v>1.91</v>
      </c>
    </row>
    <row r="48" spans="1:57" x14ac:dyDescent="0.25">
      <c r="A48" s="5" t="s">
        <v>157</v>
      </c>
      <c r="C48" t="s">
        <v>19</v>
      </c>
      <c r="D48">
        <v>8</v>
      </c>
      <c r="E48">
        <v>39.880000000000003</v>
      </c>
      <c r="F48">
        <v>7.83</v>
      </c>
      <c r="G48">
        <v>1.68</v>
      </c>
      <c r="H48">
        <v>4.1000000000000002E-2</v>
      </c>
      <c r="I48">
        <v>67.56</v>
      </c>
      <c r="J48">
        <v>5.54</v>
      </c>
      <c r="K48">
        <v>0.82</v>
      </c>
      <c r="L48">
        <v>0.15</v>
      </c>
      <c r="M48">
        <v>88.23</v>
      </c>
      <c r="N48">
        <v>8.92</v>
      </c>
      <c r="O48">
        <v>1.29</v>
      </c>
      <c r="P48">
        <v>0.1</v>
      </c>
      <c r="S48">
        <v>1.62</v>
      </c>
      <c r="T48">
        <v>0.2</v>
      </c>
      <c r="Y48">
        <v>58.91</v>
      </c>
      <c r="Z48">
        <v>2.72</v>
      </c>
    </row>
    <row r="49" spans="1:57" x14ac:dyDescent="0.25">
      <c r="A49" s="5" t="s">
        <v>158</v>
      </c>
      <c r="C49" t="s">
        <v>19</v>
      </c>
      <c r="D49">
        <v>10</v>
      </c>
      <c r="E49">
        <f>AVERAGE(49,27.7,34,29.5,57,28.3,52.2,40.4,31.2,60)</f>
        <v>40.929999999999993</v>
      </c>
      <c r="F49">
        <f>STDEV(49,27.7,34,29.5,57,28.3,52.2,40.4,31.2,60)</f>
        <v>12.570781819582905</v>
      </c>
      <c r="G49">
        <f>AVERAGE(1.75,1.67,1.73,1.66,1.8,1.68,1.67,1.79,1.68,1.68)</f>
        <v>1.7109999999999999</v>
      </c>
      <c r="H49">
        <f>STDEV(1.75,1.67,1.73,1.66,1.8,1.68,1.67,1.79,1.68,1.68)</f>
        <v>5.2588549662027764E-2</v>
      </c>
      <c r="I49">
        <f>AVERAGE(85,54,70,54,70,80,80,80,70,73)</f>
        <v>71.599999999999994</v>
      </c>
      <c r="J49">
        <f>STDEV(85,54,70,54,70,80,80,80,70,73)</f>
        <v>10.647900158142821</v>
      </c>
      <c r="K49">
        <v>0.79</v>
      </c>
      <c r="L49">
        <v>0.2</v>
      </c>
      <c r="M49">
        <v>80</v>
      </c>
      <c r="N49">
        <v>10.3</v>
      </c>
      <c r="O49">
        <v>1.0780000000000001</v>
      </c>
      <c r="P49">
        <v>0.20100000000000001</v>
      </c>
      <c r="Q49">
        <v>0.53400000000000003</v>
      </c>
      <c r="R49">
        <v>9.8000000000000004E-2</v>
      </c>
      <c r="S49">
        <v>1.4</v>
      </c>
      <c r="T49">
        <v>0.1</v>
      </c>
      <c r="Y49">
        <v>63</v>
      </c>
      <c r="Z49">
        <v>5</v>
      </c>
      <c r="AA49">
        <v>37</v>
      </c>
      <c r="AB49">
        <v>5</v>
      </c>
      <c r="AN49">
        <v>1.05</v>
      </c>
      <c r="AO49">
        <v>0.18</v>
      </c>
      <c r="AP49">
        <v>0.52600000000000002</v>
      </c>
      <c r="AQ49">
        <v>9.1999999999999998E-2</v>
      </c>
      <c r="AR49">
        <v>1.3</v>
      </c>
      <c r="AS49">
        <v>0.2</v>
      </c>
      <c r="AX49">
        <v>76</v>
      </c>
      <c r="AY49">
        <v>9</v>
      </c>
      <c r="AZ49">
        <v>24</v>
      </c>
      <c r="BA49">
        <v>9</v>
      </c>
    </row>
    <row r="50" spans="1:57" x14ac:dyDescent="0.25">
      <c r="A50" s="5" t="s">
        <v>160</v>
      </c>
      <c r="B50" t="s">
        <v>159</v>
      </c>
      <c r="C50" t="s">
        <v>19</v>
      </c>
      <c r="D50">
        <v>6</v>
      </c>
      <c r="E50">
        <f>AVERAGE(45,46,29,61,64,62)</f>
        <v>51.166666666666664</v>
      </c>
      <c r="F50">
        <f>STDEV(45,46,29,61,64,62)</f>
        <v>13.673575489485797</v>
      </c>
      <c r="S50">
        <v>1.47</v>
      </c>
      <c r="T50">
        <v>7.1999999999999995E-2</v>
      </c>
      <c r="Y50">
        <v>61</v>
      </c>
      <c r="Z50">
        <v>2</v>
      </c>
      <c r="AA50">
        <v>39</v>
      </c>
      <c r="AB50">
        <v>2</v>
      </c>
      <c r="AE50">
        <v>11</v>
      </c>
      <c r="AF50">
        <v>1</v>
      </c>
      <c r="AX50">
        <v>60</v>
      </c>
      <c r="AY50">
        <v>3</v>
      </c>
      <c r="AZ50">
        <v>40</v>
      </c>
      <c r="BA50">
        <v>3</v>
      </c>
      <c r="BD50">
        <v>10</v>
      </c>
      <c r="BE50">
        <v>3</v>
      </c>
    </row>
    <row r="51" spans="1:57" x14ac:dyDescent="0.25">
      <c r="A51" s="5" t="s">
        <v>165</v>
      </c>
      <c r="B51" t="s">
        <v>161</v>
      </c>
      <c r="C51" t="s">
        <v>19</v>
      </c>
      <c r="D51">
        <v>21</v>
      </c>
      <c r="E51">
        <v>32</v>
      </c>
      <c r="F51">
        <v>6.1</v>
      </c>
      <c r="G51">
        <v>1.77</v>
      </c>
      <c r="H51">
        <v>7.8E-2</v>
      </c>
      <c r="I51">
        <v>84.5</v>
      </c>
      <c r="J51">
        <v>13.6</v>
      </c>
      <c r="K51">
        <v>1.22</v>
      </c>
      <c r="L51">
        <v>0.1</v>
      </c>
      <c r="Q51">
        <v>0.77</v>
      </c>
      <c r="R51">
        <v>7.0000000000000007E-2</v>
      </c>
      <c r="Y51">
        <v>59.5</v>
      </c>
      <c r="Z51">
        <v>1.9</v>
      </c>
      <c r="AA51">
        <v>40.5</v>
      </c>
      <c r="AB51">
        <v>1.9</v>
      </c>
      <c r="AG51">
        <v>0.19</v>
      </c>
      <c r="AH51">
        <v>0.06</v>
      </c>
      <c r="AP51">
        <v>0.68</v>
      </c>
      <c r="AQ51">
        <v>0.04</v>
      </c>
      <c r="AX51">
        <v>67</v>
      </c>
      <c r="AY51">
        <v>3.4</v>
      </c>
      <c r="AZ51">
        <v>32.9</v>
      </c>
      <c r="BA51">
        <v>3.2</v>
      </c>
    </row>
    <row r="52" spans="1:57" x14ac:dyDescent="0.25">
      <c r="A52" s="5" t="s">
        <v>165</v>
      </c>
      <c r="B52" t="s">
        <v>162</v>
      </c>
      <c r="C52" t="s">
        <v>19</v>
      </c>
      <c r="D52">
        <v>21</v>
      </c>
      <c r="E52">
        <v>32</v>
      </c>
      <c r="F52">
        <v>6.1</v>
      </c>
      <c r="G52">
        <v>1.77</v>
      </c>
      <c r="H52">
        <v>7.8E-2</v>
      </c>
      <c r="I52">
        <v>84.5</v>
      </c>
      <c r="J52">
        <v>13.6</v>
      </c>
      <c r="K52">
        <v>1.37</v>
      </c>
      <c r="L52">
        <v>0.13</v>
      </c>
      <c r="Q52">
        <v>0.79</v>
      </c>
      <c r="R52">
        <v>0.06</v>
      </c>
      <c r="Y52">
        <v>60.4</v>
      </c>
      <c r="Z52">
        <v>1.9</v>
      </c>
      <c r="AA52">
        <v>39.6</v>
      </c>
      <c r="AB52">
        <v>1.9</v>
      </c>
      <c r="AG52">
        <v>0.15</v>
      </c>
      <c r="AH52">
        <v>0.03</v>
      </c>
      <c r="AP52">
        <v>0.72</v>
      </c>
      <c r="AQ52">
        <v>7.0000000000000007E-2</v>
      </c>
      <c r="AX52">
        <v>66.400000000000006</v>
      </c>
      <c r="AY52">
        <v>2</v>
      </c>
      <c r="AZ52">
        <v>33.6</v>
      </c>
      <c r="BA52">
        <v>2</v>
      </c>
    </row>
    <row r="53" spans="1:57" x14ac:dyDescent="0.25">
      <c r="A53" s="5" t="s">
        <v>165</v>
      </c>
      <c r="B53" t="s">
        <v>163</v>
      </c>
      <c r="C53" t="s">
        <v>19</v>
      </c>
      <c r="D53">
        <v>21</v>
      </c>
      <c r="E53">
        <v>32</v>
      </c>
      <c r="F53">
        <v>6.1</v>
      </c>
      <c r="G53">
        <v>1.77</v>
      </c>
      <c r="H53">
        <v>7.8E-2</v>
      </c>
      <c r="I53">
        <v>84.5</v>
      </c>
      <c r="J53">
        <v>13.6</v>
      </c>
      <c r="K53">
        <v>1.3</v>
      </c>
      <c r="L53">
        <v>0.15</v>
      </c>
      <c r="Q53">
        <v>0.77</v>
      </c>
      <c r="R53">
        <v>0.06</v>
      </c>
      <c r="Y53">
        <v>60.23</v>
      </c>
      <c r="Z53">
        <v>1.82</v>
      </c>
      <c r="AA53">
        <v>39.770000000000003</v>
      </c>
      <c r="AB53">
        <v>1.82</v>
      </c>
      <c r="AG53">
        <v>0.17</v>
      </c>
      <c r="AH53">
        <v>0.04</v>
      </c>
      <c r="AP53">
        <v>0.69</v>
      </c>
      <c r="AQ53">
        <v>0.06</v>
      </c>
      <c r="AX53">
        <v>66.81</v>
      </c>
      <c r="AY53">
        <v>2.2200000000000002</v>
      </c>
      <c r="AZ53">
        <v>33.19</v>
      </c>
      <c r="BA53">
        <v>2.2200000000000002</v>
      </c>
    </row>
    <row r="54" spans="1:57" x14ac:dyDescent="0.25">
      <c r="A54" s="5" t="s">
        <v>165</v>
      </c>
      <c r="B54" t="s">
        <v>164</v>
      </c>
      <c r="C54" t="s">
        <v>19</v>
      </c>
      <c r="D54">
        <v>21</v>
      </c>
      <c r="E54">
        <v>32</v>
      </c>
      <c r="F54">
        <v>6.1</v>
      </c>
      <c r="G54">
        <v>1.77</v>
      </c>
      <c r="H54">
        <v>7.8E-2</v>
      </c>
      <c r="I54">
        <v>84.5</v>
      </c>
      <c r="J54">
        <v>13.6</v>
      </c>
      <c r="K54">
        <v>1.34</v>
      </c>
      <c r="L54">
        <v>0.11</v>
      </c>
      <c r="Q54">
        <v>0.8</v>
      </c>
      <c r="R54">
        <v>0.06</v>
      </c>
      <c r="Y54">
        <v>59.98</v>
      </c>
      <c r="Z54">
        <v>2.1800000000000002</v>
      </c>
      <c r="AA54">
        <v>40.020000000000003</v>
      </c>
      <c r="AB54">
        <v>2.1800000000000002</v>
      </c>
      <c r="AG54">
        <v>0.15</v>
      </c>
      <c r="AH54">
        <v>0.04</v>
      </c>
      <c r="AP54">
        <v>0.71</v>
      </c>
      <c r="AQ54">
        <v>0.06</v>
      </c>
      <c r="AX54">
        <v>65.3</v>
      </c>
      <c r="AY54">
        <v>2.0699999999999998</v>
      </c>
      <c r="AZ54">
        <v>34.58</v>
      </c>
      <c r="BA54">
        <v>1.76</v>
      </c>
    </row>
    <row r="77" spans="2:59" ht="15" customHeight="1" x14ac:dyDescent="0.25">
      <c r="B77" s="9" t="s">
        <v>17</v>
      </c>
      <c r="D77">
        <f>AVERAGE(D7:D76)</f>
        <v>10.586956521739131</v>
      </c>
      <c r="E77">
        <f t="shared" ref="E77:AH77" si="0">AVERAGE(E7:E76)</f>
        <v>38.664015151515166</v>
      </c>
      <c r="F77">
        <f t="shared" si="0"/>
        <v>6.7539315545445291</v>
      </c>
      <c r="G77">
        <f t="shared" si="0"/>
        <v>1.7733076923076918</v>
      </c>
      <c r="H77">
        <f t="shared" si="0"/>
        <v>0.27067776302878382</v>
      </c>
      <c r="I77">
        <f t="shared" si="0"/>
        <v>76.226526806526792</v>
      </c>
      <c r="J77">
        <f t="shared" si="0"/>
        <v>7.1154777836349181</v>
      </c>
      <c r="K77">
        <f t="shared" si="0"/>
        <v>1.0217045454545453</v>
      </c>
      <c r="L77">
        <f t="shared" si="0"/>
        <v>0.12782500000000002</v>
      </c>
      <c r="M77">
        <f t="shared" si="0"/>
        <v>82.139545454545456</v>
      </c>
      <c r="N77">
        <f t="shared" si="0"/>
        <v>7.911428571428571</v>
      </c>
      <c r="O77">
        <f t="shared" si="0"/>
        <v>4.6253125000000006</v>
      </c>
      <c r="P77">
        <f t="shared" si="0"/>
        <v>0.129</v>
      </c>
      <c r="Q77">
        <f t="shared" si="0"/>
        <v>0.72209999999999985</v>
      </c>
      <c r="R77">
        <f t="shared" si="0"/>
        <v>6.4766666666666695E-2</v>
      </c>
      <c r="S77">
        <f t="shared" si="0"/>
        <v>1.3963157894736842</v>
      </c>
      <c r="T77">
        <f t="shared" si="0"/>
        <v>0.12405263157894736</v>
      </c>
      <c r="U77">
        <f t="shared" si="0"/>
        <v>0.7799999999999998</v>
      </c>
      <c r="V77">
        <f t="shared" si="0"/>
        <v>6.6000000000000017E-2</v>
      </c>
      <c r="W77">
        <f t="shared" si="0"/>
        <v>0.56125000000000003</v>
      </c>
      <c r="X77">
        <f t="shared" si="0"/>
        <v>4.0625000000000001E-2</v>
      </c>
      <c r="Y77">
        <f t="shared" si="0"/>
        <v>57.581538461538464</v>
      </c>
      <c r="Z77">
        <f t="shared" si="0"/>
        <v>1.9647058823529411</v>
      </c>
      <c r="AA77">
        <f t="shared" si="0"/>
        <v>41.45823529411765</v>
      </c>
      <c r="AB77">
        <f t="shared" si="0"/>
        <v>2.585</v>
      </c>
      <c r="AC77">
        <f t="shared" si="0"/>
        <v>0.14833333333333334</v>
      </c>
      <c r="AD77">
        <f t="shared" si="0"/>
        <v>0.04</v>
      </c>
      <c r="AE77">
        <f t="shared" si="0"/>
        <v>10.16</v>
      </c>
      <c r="AF77">
        <f t="shared" si="0"/>
        <v>2.706666666666667</v>
      </c>
      <c r="AG77">
        <f t="shared" si="0"/>
        <v>0.15153846153846151</v>
      </c>
      <c r="AH77">
        <f t="shared" si="0"/>
        <v>4.6384615384615392E-2</v>
      </c>
      <c r="AJ77">
        <f t="shared" ref="AJ77:BG77" si="1">AVERAGE(AJ7:AJ76)</f>
        <v>1.1875</v>
      </c>
      <c r="AK77">
        <f t="shared" si="1"/>
        <v>7.5000000000000011E-2</v>
      </c>
      <c r="AL77" t="e">
        <f t="shared" si="1"/>
        <v>#DIV/0!</v>
      </c>
      <c r="AM77" t="e">
        <f t="shared" si="1"/>
        <v>#DIV/0!</v>
      </c>
      <c r="AN77">
        <f t="shared" si="1"/>
        <v>1.05</v>
      </c>
      <c r="AO77">
        <f t="shared" si="1"/>
        <v>0.18</v>
      </c>
      <c r="AP77">
        <f t="shared" si="1"/>
        <v>0.72566666666666668</v>
      </c>
      <c r="AQ77">
        <f t="shared" si="1"/>
        <v>5.7333333333333368E-2</v>
      </c>
      <c r="AR77">
        <f t="shared" si="1"/>
        <v>1.3</v>
      </c>
      <c r="AS77">
        <f t="shared" si="1"/>
        <v>0.2</v>
      </c>
      <c r="AT77">
        <f t="shared" si="1"/>
        <v>0.86181818181818182</v>
      </c>
      <c r="AU77">
        <f t="shared" si="1"/>
        <v>8.0000000000000016E-2</v>
      </c>
      <c r="AV77">
        <f t="shared" si="1"/>
        <v>0.44000000000000006</v>
      </c>
      <c r="AW77">
        <f t="shared" si="1"/>
        <v>4.4545454545454541E-2</v>
      </c>
      <c r="AX77">
        <f t="shared" si="1"/>
        <v>66.41640000000001</v>
      </c>
      <c r="AY77">
        <f t="shared" si="1"/>
        <v>2.2306249999999999</v>
      </c>
      <c r="AZ77">
        <f t="shared" si="1"/>
        <v>33.624705882352941</v>
      </c>
      <c r="BA77">
        <f t="shared" si="1"/>
        <v>3.42625</v>
      </c>
      <c r="BB77">
        <f t="shared" si="1"/>
        <v>0.13</v>
      </c>
      <c r="BC77">
        <f t="shared" si="1"/>
        <v>3.7999999999999999E-2</v>
      </c>
      <c r="BD77">
        <f t="shared" si="1"/>
        <v>9.18</v>
      </c>
      <c r="BE77">
        <f t="shared" si="1"/>
        <v>2.48</v>
      </c>
      <c r="BF77" t="e">
        <f t="shared" si="1"/>
        <v>#DIV/0!</v>
      </c>
      <c r="BG77" t="e">
        <f t="shared" si="1"/>
        <v>#DIV/0!</v>
      </c>
    </row>
    <row r="78" spans="2:59" ht="15" customHeight="1" x14ac:dyDescent="0.25">
      <c r="B78" s="9" t="s">
        <v>18</v>
      </c>
      <c r="D78">
        <f>STDEV(D7:D72)</f>
        <v>7.9542471868291056</v>
      </c>
      <c r="E78">
        <f t="shared" ref="E78:AH78" si="2">STDEV(E7:E72)</f>
        <v>6.1968636136161042</v>
      </c>
      <c r="F78">
        <f t="shared" si="2"/>
        <v>5.1810017815043912</v>
      </c>
      <c r="G78">
        <f t="shared" si="2"/>
        <v>3.9509595001290441E-2</v>
      </c>
      <c r="H78">
        <f t="shared" si="2"/>
        <v>1.0310410928543721</v>
      </c>
      <c r="I78">
        <f t="shared" si="2"/>
        <v>6.9236051489730572</v>
      </c>
      <c r="J78">
        <f t="shared" si="2"/>
        <v>4.7799381528181133</v>
      </c>
      <c r="K78">
        <f t="shared" si="2"/>
        <v>0.39044146627056642</v>
      </c>
      <c r="L78">
        <f t="shared" si="2"/>
        <v>7.054727002295913E-2</v>
      </c>
      <c r="M78">
        <f t="shared" si="2"/>
        <v>32.815223743064095</v>
      </c>
      <c r="N78">
        <f t="shared" si="2"/>
        <v>5.0108036139069414</v>
      </c>
      <c r="O78">
        <f t="shared" si="2"/>
        <v>18.904187196931076</v>
      </c>
      <c r="P78">
        <f t="shared" si="2"/>
        <v>6.7190629146937603E-2</v>
      </c>
      <c r="Q78">
        <f t="shared" si="2"/>
        <v>8.7760390877073866E-2</v>
      </c>
      <c r="R78">
        <f t="shared" si="2"/>
        <v>2.8478283720725826E-2</v>
      </c>
      <c r="S78">
        <f t="shared" si="2"/>
        <v>0.14111502504126788</v>
      </c>
      <c r="T78">
        <f t="shared" si="2"/>
        <v>5.017577291018558E-2</v>
      </c>
      <c r="U78">
        <f t="shared" si="2"/>
        <v>0.13314868166291294</v>
      </c>
      <c r="V78">
        <f t="shared" si="2"/>
        <v>3.0891515247486859E-2</v>
      </c>
      <c r="W78">
        <f t="shared" si="2"/>
        <v>4.7592016137163164E-2</v>
      </c>
      <c r="X78">
        <f t="shared" si="2"/>
        <v>1.4361406616345086E-2</v>
      </c>
      <c r="Y78">
        <f t="shared" si="2"/>
        <v>3.3192079685463423</v>
      </c>
      <c r="Z78">
        <f t="shared" si="2"/>
        <v>1.0427255010731415</v>
      </c>
      <c r="AA78">
        <f t="shared" si="2"/>
        <v>3.3087350968574785</v>
      </c>
      <c r="AB78">
        <f t="shared" si="2"/>
        <v>1.1174844198338643</v>
      </c>
      <c r="AC78">
        <f t="shared" si="2"/>
        <v>3.8686776379877767E-2</v>
      </c>
      <c r="AD78">
        <f t="shared" si="2"/>
        <v>1.095445115010329E-2</v>
      </c>
      <c r="AE78">
        <f t="shared" si="2"/>
        <v>1.8174157477033221</v>
      </c>
      <c r="AF78">
        <f t="shared" si="2"/>
        <v>1.5365328936711162</v>
      </c>
      <c r="AG78">
        <f t="shared" si="2"/>
        <v>4.7375477806940493E-2</v>
      </c>
      <c r="AH78">
        <f t="shared" si="2"/>
        <v>1.362313266432295E-2</v>
      </c>
      <c r="AJ78">
        <f t="shared" ref="AJ78:BG78" si="3">STDEV(AJ7:AJ72)</f>
        <v>8.6168439698070393E-2</v>
      </c>
      <c r="AK78">
        <f t="shared" si="3"/>
        <v>2.886751345948128E-2</v>
      </c>
      <c r="AL78" t="e">
        <f t="shared" si="3"/>
        <v>#DIV/0!</v>
      </c>
      <c r="AM78" t="e">
        <f t="shared" si="3"/>
        <v>#DIV/0!</v>
      </c>
      <c r="AN78" t="e">
        <f t="shared" si="3"/>
        <v>#DIV/0!</v>
      </c>
      <c r="AO78" t="e">
        <f t="shared" si="3"/>
        <v>#DIV/0!</v>
      </c>
      <c r="AP78">
        <f t="shared" si="3"/>
        <v>0.12709314169799496</v>
      </c>
      <c r="AQ78">
        <f t="shared" si="3"/>
        <v>2.4702871979953422E-2</v>
      </c>
      <c r="AR78" t="e">
        <f t="shared" si="3"/>
        <v>#DIV/0!</v>
      </c>
      <c r="AS78" t="e">
        <f t="shared" si="3"/>
        <v>#DIV/0!</v>
      </c>
      <c r="AT78">
        <f t="shared" si="3"/>
        <v>0.13067656115908333</v>
      </c>
      <c r="AU78">
        <f t="shared" si="3"/>
        <v>2.4899799195977457E-2</v>
      </c>
      <c r="AV78">
        <f t="shared" si="3"/>
        <v>3.4641016151377539E-2</v>
      </c>
      <c r="AW78">
        <f t="shared" si="3"/>
        <v>1.9164360862620203E-2</v>
      </c>
      <c r="AX78">
        <f t="shared" si="3"/>
        <v>3.0888332209212379</v>
      </c>
      <c r="AY78">
        <f t="shared" si="3"/>
        <v>2.0598494079260585</v>
      </c>
      <c r="AZ78">
        <f t="shared" si="3"/>
        <v>3.8338999687769482</v>
      </c>
      <c r="BA78">
        <f t="shared" si="3"/>
        <v>2.3226028348754402</v>
      </c>
      <c r="BB78">
        <f t="shared" si="3"/>
        <v>3.3911649915626313E-2</v>
      </c>
      <c r="BC78">
        <f t="shared" si="3"/>
        <v>4.4721359549995798E-3</v>
      </c>
      <c r="BD78">
        <f t="shared" si="3"/>
        <v>1.7949930361981932</v>
      </c>
      <c r="BE78">
        <f t="shared" si="3"/>
        <v>0.5467174773134672</v>
      </c>
      <c r="BF78" t="e">
        <f t="shared" si="3"/>
        <v>#DIV/0!</v>
      </c>
      <c r="BG78" t="e">
        <f t="shared" si="3"/>
        <v>#DIV/0!</v>
      </c>
    </row>
    <row r="79" spans="2:59" ht="15" customHeight="1" x14ac:dyDescent="0.25">
      <c r="B79" s="9" t="s">
        <v>54</v>
      </c>
      <c r="D79">
        <f>MAX(D7:D72)</f>
        <v>34</v>
      </c>
      <c r="E79">
        <f t="shared" ref="E79:AH79" si="4">MAX(E7:E72)</f>
        <v>60</v>
      </c>
      <c r="F79">
        <f t="shared" si="4"/>
        <v>13.8</v>
      </c>
      <c r="G79">
        <f t="shared" si="4"/>
        <v>1.85</v>
      </c>
      <c r="H79">
        <f t="shared" si="4"/>
        <v>5</v>
      </c>
      <c r="I79">
        <f t="shared" si="4"/>
        <v>93</v>
      </c>
      <c r="J79">
        <f t="shared" si="4"/>
        <v>13.6</v>
      </c>
      <c r="K79">
        <f t="shared" si="4"/>
        <v>1.69</v>
      </c>
      <c r="L79">
        <f t="shared" si="4"/>
        <v>0.25</v>
      </c>
      <c r="M79">
        <f t="shared" si="4"/>
        <v>169</v>
      </c>
      <c r="N79">
        <f t="shared" si="4"/>
        <v>21</v>
      </c>
      <c r="O79">
        <f t="shared" si="4"/>
        <v>108.2</v>
      </c>
      <c r="P79">
        <f t="shared" si="4"/>
        <v>0.24</v>
      </c>
      <c r="Q79">
        <f t="shared" si="4"/>
        <v>0.87</v>
      </c>
      <c r="R79">
        <f t="shared" si="4"/>
        <v>0.13</v>
      </c>
      <c r="S79">
        <f t="shared" si="4"/>
        <v>1.62</v>
      </c>
      <c r="T79">
        <f t="shared" si="4"/>
        <v>0.24</v>
      </c>
      <c r="U79">
        <f t="shared" si="4"/>
        <v>0.95</v>
      </c>
      <c r="V79">
        <f t="shared" si="4"/>
        <v>0.14000000000000001</v>
      </c>
      <c r="W79">
        <f t="shared" si="4"/>
        <v>0.63</v>
      </c>
      <c r="X79">
        <f t="shared" si="4"/>
        <v>0.06</v>
      </c>
      <c r="Y79">
        <f t="shared" si="4"/>
        <v>64</v>
      </c>
      <c r="Z79">
        <f t="shared" si="4"/>
        <v>5</v>
      </c>
      <c r="AA79">
        <f t="shared" si="4"/>
        <v>48</v>
      </c>
      <c r="AB79">
        <f t="shared" si="4"/>
        <v>5</v>
      </c>
      <c r="AC79">
        <f t="shared" si="4"/>
        <v>0.2</v>
      </c>
      <c r="AD79">
        <f t="shared" si="4"/>
        <v>0.06</v>
      </c>
      <c r="AE79">
        <f t="shared" si="4"/>
        <v>11.5</v>
      </c>
      <c r="AF79">
        <f t="shared" si="4"/>
        <v>3.98</v>
      </c>
      <c r="AG79">
        <f t="shared" si="4"/>
        <v>0.19800000000000001</v>
      </c>
      <c r="AH79">
        <f t="shared" si="4"/>
        <v>7.0999999999999994E-2</v>
      </c>
      <c r="AJ79">
        <f t="shared" ref="AJ79:BG79" si="5">MAX(AJ7:AJ72)</f>
        <v>1.3</v>
      </c>
      <c r="AK79">
        <f t="shared" si="5"/>
        <v>0.1</v>
      </c>
      <c r="AL79">
        <f t="shared" si="5"/>
        <v>0</v>
      </c>
      <c r="AM79">
        <f t="shared" si="5"/>
        <v>0</v>
      </c>
      <c r="AN79">
        <f t="shared" si="5"/>
        <v>1.05</v>
      </c>
      <c r="AO79">
        <f t="shared" si="5"/>
        <v>0.18</v>
      </c>
      <c r="AP79">
        <f t="shared" si="5"/>
        <v>0.99</v>
      </c>
      <c r="AQ79">
        <f t="shared" si="5"/>
        <v>0.12</v>
      </c>
      <c r="AR79">
        <f t="shared" si="5"/>
        <v>1.3</v>
      </c>
      <c r="AS79">
        <f t="shared" si="5"/>
        <v>0.2</v>
      </c>
      <c r="AT79">
        <f t="shared" si="5"/>
        <v>1.07</v>
      </c>
      <c r="AU79">
        <f t="shared" si="5"/>
        <v>0.12</v>
      </c>
      <c r="AV79">
        <f t="shared" si="5"/>
        <v>0.49</v>
      </c>
      <c r="AW79">
        <f t="shared" si="5"/>
        <v>0.1</v>
      </c>
      <c r="AX79">
        <f t="shared" si="5"/>
        <v>76</v>
      </c>
      <c r="AY79">
        <f t="shared" si="5"/>
        <v>9</v>
      </c>
      <c r="AZ79">
        <f t="shared" si="5"/>
        <v>40</v>
      </c>
      <c r="BA79">
        <f t="shared" si="5"/>
        <v>9</v>
      </c>
      <c r="BB79">
        <f t="shared" si="5"/>
        <v>0.17</v>
      </c>
      <c r="BC79">
        <f t="shared" si="5"/>
        <v>0.04</v>
      </c>
      <c r="BD79">
        <f t="shared" si="5"/>
        <v>10.3</v>
      </c>
      <c r="BE79">
        <f t="shared" si="5"/>
        <v>3</v>
      </c>
      <c r="BF79">
        <f t="shared" si="5"/>
        <v>0</v>
      </c>
      <c r="BG79">
        <f t="shared" si="5"/>
        <v>0</v>
      </c>
    </row>
    <row r="80" spans="2:59" x14ac:dyDescent="0.25">
      <c r="B80" s="9" t="s">
        <v>55</v>
      </c>
      <c r="D80">
        <f>MIN(D7:D72)</f>
        <v>2</v>
      </c>
      <c r="E80">
        <f t="shared" ref="E80:AH80" si="6">MIN(E7:E72)</f>
        <v>28.16</v>
      </c>
      <c r="F80">
        <f t="shared" si="6"/>
        <v>0.7</v>
      </c>
      <c r="G80">
        <f t="shared" si="6"/>
        <v>1.68</v>
      </c>
      <c r="H80">
        <f t="shared" si="6"/>
        <v>0.04</v>
      </c>
      <c r="I80">
        <f t="shared" si="6"/>
        <v>63.7</v>
      </c>
      <c r="J80">
        <f t="shared" si="6"/>
        <v>1.04</v>
      </c>
      <c r="K80">
        <f t="shared" si="6"/>
        <v>0.13400000000000001</v>
      </c>
      <c r="L80">
        <f t="shared" si="6"/>
        <v>0.02</v>
      </c>
      <c r="M80">
        <f t="shared" si="6"/>
        <v>1.49</v>
      </c>
      <c r="N80">
        <f t="shared" si="6"/>
        <v>0.15</v>
      </c>
      <c r="O80">
        <f t="shared" si="6"/>
        <v>0.13400000000000001</v>
      </c>
      <c r="P80">
        <f t="shared" si="6"/>
        <v>0.03</v>
      </c>
      <c r="Q80">
        <f t="shared" si="6"/>
        <v>0.53400000000000003</v>
      </c>
      <c r="R80">
        <f t="shared" si="6"/>
        <v>0.01</v>
      </c>
      <c r="S80">
        <f t="shared" si="6"/>
        <v>1.01</v>
      </c>
      <c r="T80">
        <f t="shared" si="6"/>
        <v>0.04</v>
      </c>
      <c r="U80">
        <f t="shared" si="6"/>
        <v>0.55000000000000004</v>
      </c>
      <c r="V80">
        <f t="shared" si="6"/>
        <v>0.02</v>
      </c>
      <c r="W80">
        <f t="shared" si="6"/>
        <v>0.45</v>
      </c>
      <c r="X80">
        <f t="shared" si="6"/>
        <v>0.02</v>
      </c>
      <c r="Y80">
        <f t="shared" si="6"/>
        <v>52</v>
      </c>
      <c r="Z80">
        <f t="shared" si="6"/>
        <v>0.9</v>
      </c>
      <c r="AA80">
        <f t="shared" si="6"/>
        <v>36</v>
      </c>
      <c r="AB80">
        <f t="shared" si="6"/>
        <v>1.82</v>
      </c>
      <c r="AC80">
        <f t="shared" si="6"/>
        <v>0.1</v>
      </c>
      <c r="AD80">
        <f t="shared" si="6"/>
        <v>0.03</v>
      </c>
      <c r="AE80">
        <f t="shared" si="6"/>
        <v>7</v>
      </c>
      <c r="AF80">
        <f t="shared" si="6"/>
        <v>1</v>
      </c>
      <c r="AG80">
        <f t="shared" si="6"/>
        <v>5.8999999999999997E-2</v>
      </c>
      <c r="AH80">
        <f t="shared" si="6"/>
        <v>2.9000000000000001E-2</v>
      </c>
      <c r="AJ80">
        <f t="shared" ref="AJ80:BG80" si="7">MIN(AJ7:AJ72)</f>
        <v>1.1200000000000001</v>
      </c>
      <c r="AK80">
        <f t="shared" si="7"/>
        <v>0.05</v>
      </c>
      <c r="AL80">
        <f t="shared" si="7"/>
        <v>0</v>
      </c>
      <c r="AM80">
        <f t="shared" si="7"/>
        <v>0</v>
      </c>
      <c r="AN80">
        <f t="shared" si="7"/>
        <v>1.05</v>
      </c>
      <c r="AO80">
        <f t="shared" si="7"/>
        <v>0.18</v>
      </c>
      <c r="AP80">
        <f t="shared" si="7"/>
        <v>0.52600000000000002</v>
      </c>
      <c r="AQ80">
        <f t="shared" si="7"/>
        <v>0.01</v>
      </c>
      <c r="AR80">
        <f t="shared" si="7"/>
        <v>1.3</v>
      </c>
      <c r="AS80">
        <f t="shared" si="7"/>
        <v>0.2</v>
      </c>
      <c r="AT80">
        <f t="shared" si="7"/>
        <v>0.64</v>
      </c>
      <c r="AU80">
        <f t="shared" si="7"/>
        <v>0.05</v>
      </c>
      <c r="AV80">
        <f t="shared" si="7"/>
        <v>0.39</v>
      </c>
      <c r="AW80">
        <f t="shared" si="7"/>
        <v>0.03</v>
      </c>
      <c r="AX80">
        <f t="shared" si="7"/>
        <v>60</v>
      </c>
      <c r="AY80">
        <f t="shared" si="7"/>
        <v>0.08</v>
      </c>
      <c r="AZ80">
        <f t="shared" si="7"/>
        <v>24</v>
      </c>
      <c r="BA80">
        <f t="shared" si="7"/>
        <v>1.76</v>
      </c>
      <c r="BB80">
        <f t="shared" si="7"/>
        <v>0.09</v>
      </c>
      <c r="BC80">
        <f t="shared" si="7"/>
        <v>0.03</v>
      </c>
      <c r="BD80">
        <f t="shared" si="7"/>
        <v>6</v>
      </c>
      <c r="BE80">
        <f t="shared" si="7"/>
        <v>1.91</v>
      </c>
      <c r="BF80">
        <f t="shared" si="7"/>
        <v>0</v>
      </c>
      <c r="BG80">
        <f t="shared" si="7"/>
        <v>0</v>
      </c>
    </row>
    <row r="81" spans="2:59" x14ac:dyDescent="0.25">
      <c r="B81" s="9" t="s">
        <v>56</v>
      </c>
      <c r="D81">
        <f>COUNT(D7:D72)</f>
        <v>46</v>
      </c>
      <c r="E81">
        <f t="shared" ref="E81:AH81" si="8">COUNT(E7:E72)</f>
        <v>44</v>
      </c>
      <c r="F81">
        <f t="shared" si="8"/>
        <v>24</v>
      </c>
      <c r="G81">
        <f t="shared" si="8"/>
        <v>39</v>
      </c>
      <c r="H81">
        <f t="shared" si="8"/>
        <v>23</v>
      </c>
      <c r="I81">
        <f t="shared" si="8"/>
        <v>39</v>
      </c>
      <c r="J81">
        <f t="shared" si="8"/>
        <v>27</v>
      </c>
      <c r="K81">
        <f t="shared" si="8"/>
        <v>44</v>
      </c>
      <c r="L81">
        <f t="shared" si="8"/>
        <v>40</v>
      </c>
      <c r="M81">
        <f t="shared" si="8"/>
        <v>22</v>
      </c>
      <c r="N81">
        <f t="shared" si="8"/>
        <v>21</v>
      </c>
      <c r="O81">
        <f t="shared" si="8"/>
        <v>32</v>
      </c>
      <c r="P81">
        <f t="shared" si="8"/>
        <v>32</v>
      </c>
      <c r="Q81">
        <f t="shared" si="8"/>
        <v>30</v>
      </c>
      <c r="R81">
        <f t="shared" si="8"/>
        <v>30</v>
      </c>
      <c r="S81">
        <f t="shared" si="8"/>
        <v>19</v>
      </c>
      <c r="T81">
        <f t="shared" si="8"/>
        <v>19</v>
      </c>
      <c r="U81">
        <f t="shared" si="8"/>
        <v>15</v>
      </c>
      <c r="V81">
        <f t="shared" si="8"/>
        <v>15</v>
      </c>
      <c r="W81">
        <f t="shared" si="8"/>
        <v>16</v>
      </c>
      <c r="X81">
        <f t="shared" si="8"/>
        <v>16</v>
      </c>
      <c r="Y81">
        <f t="shared" si="8"/>
        <v>26</v>
      </c>
      <c r="Z81">
        <f t="shared" si="8"/>
        <v>17</v>
      </c>
      <c r="AA81">
        <f t="shared" si="8"/>
        <v>17</v>
      </c>
      <c r="AB81">
        <f t="shared" si="8"/>
        <v>8</v>
      </c>
      <c r="AC81">
        <f t="shared" si="8"/>
        <v>6</v>
      </c>
      <c r="AD81">
        <f t="shared" si="8"/>
        <v>6</v>
      </c>
      <c r="AE81">
        <f t="shared" si="8"/>
        <v>5</v>
      </c>
      <c r="AF81">
        <f t="shared" si="8"/>
        <v>3</v>
      </c>
      <c r="AG81">
        <f t="shared" si="8"/>
        <v>13</v>
      </c>
      <c r="AH81">
        <f t="shared" si="8"/>
        <v>13</v>
      </c>
      <c r="AJ81">
        <f t="shared" ref="AJ81:BG81" si="9">COUNT(AJ7:AJ72)</f>
        <v>4</v>
      </c>
      <c r="AK81">
        <f t="shared" si="9"/>
        <v>4</v>
      </c>
      <c r="AL81">
        <f t="shared" si="9"/>
        <v>0</v>
      </c>
      <c r="AM81">
        <f t="shared" si="9"/>
        <v>0</v>
      </c>
      <c r="AN81">
        <f t="shared" si="9"/>
        <v>1</v>
      </c>
      <c r="AO81">
        <f t="shared" si="9"/>
        <v>1</v>
      </c>
      <c r="AP81">
        <f t="shared" si="9"/>
        <v>24</v>
      </c>
      <c r="AQ81">
        <f t="shared" si="9"/>
        <v>24</v>
      </c>
      <c r="AR81">
        <f t="shared" si="9"/>
        <v>1</v>
      </c>
      <c r="AS81">
        <f t="shared" si="9"/>
        <v>1</v>
      </c>
      <c r="AT81">
        <f t="shared" si="9"/>
        <v>11</v>
      </c>
      <c r="AU81">
        <f t="shared" si="9"/>
        <v>11</v>
      </c>
      <c r="AV81">
        <f t="shared" si="9"/>
        <v>11</v>
      </c>
      <c r="AW81">
        <f t="shared" si="9"/>
        <v>11</v>
      </c>
      <c r="AX81">
        <f t="shared" si="9"/>
        <v>25</v>
      </c>
      <c r="AY81">
        <f t="shared" si="9"/>
        <v>16</v>
      </c>
      <c r="AZ81">
        <f t="shared" si="9"/>
        <v>17</v>
      </c>
      <c r="BA81">
        <f t="shared" si="9"/>
        <v>8</v>
      </c>
      <c r="BB81">
        <f t="shared" si="9"/>
        <v>5</v>
      </c>
      <c r="BC81">
        <f t="shared" si="9"/>
        <v>5</v>
      </c>
      <c r="BD81">
        <f t="shared" si="9"/>
        <v>5</v>
      </c>
      <c r="BE81">
        <f t="shared" si="9"/>
        <v>3</v>
      </c>
      <c r="BF81">
        <f t="shared" si="9"/>
        <v>0</v>
      </c>
      <c r="BG81">
        <f t="shared" si="9"/>
        <v>0</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D9060BF7D095C449ACFF4351328CAF6" ma:contentTypeVersion="13" ma:contentTypeDescription="Create a new document." ma:contentTypeScope="" ma:versionID="b6bd27066d8caf4a6362d168e5a779db">
  <xsd:schema xmlns:xsd="http://www.w3.org/2001/XMLSchema" xmlns:xs="http://www.w3.org/2001/XMLSchema" xmlns:p="http://schemas.microsoft.com/office/2006/metadata/properties" xmlns:ns2="d51f6b48-fbb0-4fc5-b278-a1a054241ae1" xmlns:ns3="c0d2844a-b464-40be-8644-d47bb53bbb67" targetNamespace="http://schemas.microsoft.com/office/2006/metadata/properties" ma:root="true" ma:fieldsID="ea3255a246580f58ebf41796cf962b75" ns2:_="" ns3:_="">
    <xsd:import namespace="d51f6b48-fbb0-4fc5-b278-a1a054241ae1"/>
    <xsd:import namespace="c0d2844a-b464-40be-8644-d47bb53bbb67"/>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51f6b48-fbb0-4fc5-b278-a1a054241ae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18"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0d2844a-b464-40be-8644-d47bb53bbb67"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C3293E9-C4D7-4516-9529-DF46A6C6CEDB}"/>
</file>

<file path=customXml/itemProps2.xml><?xml version="1.0" encoding="utf-8"?>
<ds:datastoreItem xmlns:ds="http://schemas.openxmlformats.org/officeDocument/2006/customXml" ds:itemID="{4AFD26D7-2287-491C-86B7-65AD20461517}"/>
</file>

<file path=customXml/itemProps3.xml><?xml version="1.0" encoding="utf-8"?>
<ds:datastoreItem xmlns:ds="http://schemas.openxmlformats.org/officeDocument/2006/customXml" ds:itemID="{A77DC17D-BAA6-4459-9187-F8F91F55632A}"/>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7</vt:i4>
      </vt:variant>
    </vt:vector>
  </HeadingPairs>
  <TitlesOfParts>
    <vt:vector size="7" baseType="lpstr">
      <vt:lpstr>Stats</vt:lpstr>
      <vt:lpstr>Transtibial</vt:lpstr>
      <vt:lpstr>TT - Speed</vt:lpstr>
      <vt:lpstr>TT-age</vt:lpstr>
      <vt:lpstr>Transfemoral</vt:lpstr>
      <vt:lpstr>TF - Speed</vt:lpstr>
      <vt:lpstr>TF-age</vt:lpstr>
    </vt:vector>
  </TitlesOfParts>
  <Company>The Ottawa Hospital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Edward Lemaire</dc:creator>
  <cp:lastModifiedBy>Krausse, Birgit</cp:lastModifiedBy>
  <dcterms:created xsi:type="dcterms:W3CDTF">2012-11-07T18:15:43Z</dcterms:created>
  <dcterms:modified xsi:type="dcterms:W3CDTF">2017-07-04T09:11:39Z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0x010100ED9060BF7D095C449ACFF4351328CAF6</vt:lpwstr>
  </property>
</Properties>
</file>